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aday\Dropbox\Box Sync\LucyDadayan_UI\StateFiscalResearch\FiscalReports\RevenueLosses-Feb 2021\"/>
    </mc:Choice>
  </mc:AlternateContent>
  <xr:revisionPtr revIDLastSave="0" documentId="13_ncr:1_{3ABB7797-7278-4D3C-858B-62CD4D6BC487}" xr6:coauthVersionLast="46" xr6:coauthVersionMax="46" xr10:uidLastSave="{00000000-0000-0000-0000-000000000000}"/>
  <bookViews>
    <workbookView xWindow="-108" yWindow="-108" windowWidth="23256" windowHeight="12576" tabRatio="722" activeTab="6" xr2:uid="{9C3CFF77-7641-4147-89F8-CDB87D88A4E4}"/>
  </bookViews>
  <sheets>
    <sheet name="ToC" sheetId="9" r:id="rId1"/>
    <sheet name="Summary" sheetId="12" r:id="rId2"/>
    <sheet name="StateGovRevenue" sheetId="1" r:id="rId3"/>
    <sheet name="StateGDP" sheetId="4" r:id="rId4"/>
    <sheet name="StateLocalGovEmployment" sheetId="7" r:id="rId5"/>
    <sheet name="Unemployment" sheetId="10" r:id="rId6"/>
    <sheet name="StateLocalProposedAid" sheetId="6"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6" l="1"/>
  <c r="I47" i="6"/>
  <c r="I48" i="6"/>
  <c r="I49" i="6"/>
  <c r="I50" i="6"/>
  <c r="I51" i="6"/>
  <c r="I52" i="6"/>
  <c r="I53" i="6"/>
  <c r="I32" i="6"/>
  <c r="I33" i="6"/>
  <c r="I34" i="6"/>
  <c r="I35" i="6"/>
  <c r="I36" i="6"/>
  <c r="I37" i="6"/>
  <c r="I38" i="6"/>
  <c r="I39" i="6"/>
  <c r="I40" i="6"/>
  <c r="I41" i="6"/>
  <c r="I42" i="6"/>
  <c r="I43" i="6"/>
  <c r="I44" i="6"/>
  <c r="I45" i="6"/>
  <c r="I46" i="6"/>
  <c r="I5" i="6"/>
  <c r="I6" i="6"/>
  <c r="I7" i="6"/>
  <c r="I8" i="6"/>
  <c r="I9" i="6"/>
  <c r="I10" i="6"/>
  <c r="I11" i="6"/>
  <c r="I12" i="6"/>
  <c r="I13" i="6"/>
  <c r="I14" i="6"/>
  <c r="I15" i="6"/>
  <c r="I16" i="6"/>
  <c r="I17" i="6"/>
  <c r="I18" i="6"/>
  <c r="I19" i="6"/>
  <c r="I20" i="6"/>
  <c r="I21" i="6"/>
  <c r="I22" i="6"/>
  <c r="I23" i="6"/>
  <c r="I24" i="6"/>
  <c r="I25" i="6"/>
  <c r="I26" i="6"/>
  <c r="I27" i="6"/>
  <c r="I28" i="6"/>
  <c r="I29" i="6"/>
  <c r="I30" i="6"/>
  <c r="I31" i="6"/>
  <c r="I4" i="6"/>
  <c r="D54" i="6"/>
  <c r="H4" i="6"/>
  <c r="C54" i="6"/>
  <c r="G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4" i="6"/>
  <c r="E54" i="6"/>
  <c r="B10" i="9"/>
  <c r="F5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4" i="12"/>
  <c r="F3" i="12"/>
  <c r="D6" i="12"/>
  <c r="D8" i="12"/>
  <c r="D9" i="12"/>
  <c r="D13" i="12"/>
  <c r="D15" i="12"/>
  <c r="D20" i="12"/>
  <c r="D22" i="12"/>
  <c r="D23" i="12"/>
  <c r="D25" i="12"/>
  <c r="D27" i="12"/>
  <c r="D30" i="12"/>
  <c r="D36" i="12"/>
  <c r="D42" i="12"/>
  <c r="D43" i="12"/>
  <c r="D44" i="12"/>
  <c r="D47" i="12"/>
  <c r="D48" i="12"/>
  <c r="D49" i="12"/>
  <c r="D50" i="12"/>
  <c r="D52" i="12"/>
  <c r="D4" i="12"/>
  <c r="D3" i="12"/>
  <c r="J53" i="12"/>
  <c r="K53" i="12"/>
  <c r="K54" i="12"/>
  <c r="G5" i="6"/>
  <c r="L5" i="12"/>
  <c r="H5" i="6"/>
  <c r="M5" i="12"/>
  <c r="G6" i="6"/>
  <c r="L6" i="12"/>
  <c r="H6" i="6"/>
  <c r="M6" i="12"/>
  <c r="G7" i="6"/>
  <c r="L7" i="12"/>
  <c r="H7" i="6"/>
  <c r="M7" i="12"/>
  <c r="G8" i="6"/>
  <c r="L8" i="12"/>
  <c r="H8" i="6"/>
  <c r="M8" i="12"/>
  <c r="G9" i="6"/>
  <c r="L9" i="12"/>
  <c r="H9" i="6"/>
  <c r="M9" i="12"/>
  <c r="G10" i="6"/>
  <c r="L10" i="12"/>
  <c r="H10" i="6"/>
  <c r="M10" i="12"/>
  <c r="G11" i="6"/>
  <c r="L11" i="12"/>
  <c r="H11" i="6"/>
  <c r="M11" i="12"/>
  <c r="G12" i="6"/>
  <c r="L12" i="12"/>
  <c r="H12" i="6"/>
  <c r="M12" i="12"/>
  <c r="G13" i="6"/>
  <c r="L13" i="12"/>
  <c r="H13" i="6"/>
  <c r="M13" i="12"/>
  <c r="G14" i="6"/>
  <c r="L14" i="12"/>
  <c r="H14" i="6"/>
  <c r="M14" i="12"/>
  <c r="G15" i="6"/>
  <c r="L15" i="12"/>
  <c r="H15" i="6"/>
  <c r="M15" i="12"/>
  <c r="G16" i="6"/>
  <c r="L16" i="12"/>
  <c r="H16" i="6"/>
  <c r="M16" i="12"/>
  <c r="G17" i="6"/>
  <c r="L17" i="12"/>
  <c r="H17" i="6"/>
  <c r="M17" i="12"/>
  <c r="G18" i="6"/>
  <c r="L18" i="12"/>
  <c r="H18" i="6"/>
  <c r="M18" i="12"/>
  <c r="G19" i="6"/>
  <c r="L19" i="12"/>
  <c r="H19" i="6"/>
  <c r="M19" i="12"/>
  <c r="G20" i="6"/>
  <c r="L20" i="12"/>
  <c r="H20" i="6"/>
  <c r="M20" i="12"/>
  <c r="G21" i="6"/>
  <c r="L21" i="12"/>
  <c r="H21" i="6"/>
  <c r="M21" i="12"/>
  <c r="G22" i="6"/>
  <c r="L22" i="12"/>
  <c r="H22" i="6"/>
  <c r="M22" i="12"/>
  <c r="G23" i="6"/>
  <c r="L23" i="12"/>
  <c r="H23" i="6"/>
  <c r="M23" i="12"/>
  <c r="G24" i="6"/>
  <c r="L24" i="12"/>
  <c r="H24" i="6"/>
  <c r="M24" i="12"/>
  <c r="G25" i="6"/>
  <c r="L25" i="12"/>
  <c r="H25" i="6"/>
  <c r="M25" i="12"/>
  <c r="G26" i="6"/>
  <c r="L26" i="12"/>
  <c r="H26" i="6"/>
  <c r="M26" i="12"/>
  <c r="G27" i="6"/>
  <c r="L27" i="12"/>
  <c r="H27" i="6"/>
  <c r="M27" i="12"/>
  <c r="G28" i="6"/>
  <c r="L28" i="12"/>
  <c r="H28" i="6"/>
  <c r="M28" i="12"/>
  <c r="G29" i="6"/>
  <c r="L29" i="12"/>
  <c r="H29" i="6"/>
  <c r="M29" i="12"/>
  <c r="G30" i="6"/>
  <c r="L30" i="12"/>
  <c r="H30" i="6"/>
  <c r="M30" i="12"/>
  <c r="G31" i="6"/>
  <c r="L31" i="12"/>
  <c r="H31" i="6"/>
  <c r="M31" i="12"/>
  <c r="G32" i="6"/>
  <c r="L32" i="12"/>
  <c r="H32" i="6"/>
  <c r="M32" i="12"/>
  <c r="G33" i="6"/>
  <c r="L33" i="12"/>
  <c r="H33" i="6"/>
  <c r="M33" i="12"/>
  <c r="G34" i="6"/>
  <c r="L34" i="12"/>
  <c r="H34" i="6"/>
  <c r="M34" i="12"/>
  <c r="G35" i="6"/>
  <c r="L35" i="12"/>
  <c r="H35" i="6"/>
  <c r="M35" i="12"/>
  <c r="G36" i="6"/>
  <c r="L36" i="12"/>
  <c r="H36" i="6"/>
  <c r="M36" i="12"/>
  <c r="G37" i="6"/>
  <c r="L37" i="12"/>
  <c r="H37" i="6"/>
  <c r="M37" i="12"/>
  <c r="G38" i="6"/>
  <c r="L38" i="12"/>
  <c r="H38" i="6"/>
  <c r="M38" i="12"/>
  <c r="G39" i="6"/>
  <c r="L39" i="12"/>
  <c r="H39" i="6"/>
  <c r="M39" i="12"/>
  <c r="G40" i="6"/>
  <c r="L40" i="12"/>
  <c r="H40" i="6"/>
  <c r="M40" i="12"/>
  <c r="G41" i="6"/>
  <c r="L41" i="12"/>
  <c r="H41" i="6"/>
  <c r="M41" i="12"/>
  <c r="G42" i="6"/>
  <c r="L42" i="12"/>
  <c r="H42" i="6"/>
  <c r="M42" i="12"/>
  <c r="G43" i="6"/>
  <c r="L43" i="12"/>
  <c r="H43" i="6"/>
  <c r="M43" i="12"/>
  <c r="G44" i="6"/>
  <c r="L44" i="12"/>
  <c r="H44" i="6"/>
  <c r="M44" i="12"/>
  <c r="G45" i="6"/>
  <c r="L45" i="12"/>
  <c r="H45" i="6"/>
  <c r="M45" i="12"/>
  <c r="G46" i="6"/>
  <c r="L46" i="12"/>
  <c r="H46" i="6"/>
  <c r="M46" i="12"/>
  <c r="G47" i="6"/>
  <c r="L47" i="12"/>
  <c r="H47" i="6"/>
  <c r="M47" i="12"/>
  <c r="G48" i="6"/>
  <c r="L48" i="12"/>
  <c r="H48" i="6"/>
  <c r="M48" i="12"/>
  <c r="G49" i="6"/>
  <c r="L49" i="12"/>
  <c r="H49" i="6"/>
  <c r="M49" i="12"/>
  <c r="G50" i="6"/>
  <c r="L50" i="12"/>
  <c r="H50" i="6"/>
  <c r="M50" i="12"/>
  <c r="G51" i="6"/>
  <c r="L51" i="12"/>
  <c r="H51" i="6"/>
  <c r="M51" i="12"/>
  <c r="G52" i="6"/>
  <c r="L52" i="12"/>
  <c r="H52" i="6"/>
  <c r="M52" i="12"/>
  <c r="G53" i="6"/>
  <c r="L53" i="12"/>
  <c r="H53" i="6"/>
  <c r="M53" i="12"/>
  <c r="M4" i="12"/>
  <c r="L4" i="12"/>
  <c r="M3" i="12"/>
  <c r="L3" i="12"/>
  <c r="J5" i="12"/>
  <c r="K5" i="12"/>
  <c r="J6" i="12"/>
  <c r="K6" i="12"/>
  <c r="J7" i="12"/>
  <c r="K7" i="12"/>
  <c r="J8" i="12"/>
  <c r="K8" i="12"/>
  <c r="J9" i="12"/>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J30" i="12"/>
  <c r="K30" i="12"/>
  <c r="J31" i="12"/>
  <c r="K31" i="12"/>
  <c r="J32" i="12"/>
  <c r="K32" i="12"/>
  <c r="J33" i="12"/>
  <c r="K33" i="12"/>
  <c r="J34" i="12"/>
  <c r="K34" i="12"/>
  <c r="J35" i="12"/>
  <c r="K35" i="12"/>
  <c r="J36" i="12"/>
  <c r="K36" i="12"/>
  <c r="J37" i="12"/>
  <c r="K37" i="12"/>
  <c r="J38" i="12"/>
  <c r="K38" i="12"/>
  <c r="J39" i="12"/>
  <c r="K39" i="12"/>
  <c r="J40" i="12"/>
  <c r="K40" i="12"/>
  <c r="J41" i="12"/>
  <c r="K41" i="12"/>
  <c r="J42" i="12"/>
  <c r="K42" i="12"/>
  <c r="J43" i="12"/>
  <c r="K43" i="12"/>
  <c r="J44" i="12"/>
  <c r="K44" i="12"/>
  <c r="J45" i="12"/>
  <c r="K45" i="12"/>
  <c r="J46" i="12"/>
  <c r="K46" i="12"/>
  <c r="J47" i="12"/>
  <c r="K47" i="12"/>
  <c r="J48" i="12"/>
  <c r="K48" i="12"/>
  <c r="J49" i="12"/>
  <c r="K49" i="12"/>
  <c r="J50" i="12"/>
  <c r="K50" i="12"/>
  <c r="J51" i="12"/>
  <c r="K51" i="12"/>
  <c r="J52" i="12"/>
  <c r="K52" i="12"/>
  <c r="K4" i="12"/>
  <c r="K3" i="12"/>
  <c r="J4" i="12"/>
  <c r="J3" i="12"/>
  <c r="G5" i="12"/>
  <c r="H5" i="12"/>
  <c r="I5" i="12"/>
  <c r="G6" i="12"/>
  <c r="H6" i="12"/>
  <c r="I6" i="12"/>
  <c r="G7" i="12"/>
  <c r="H7" i="12"/>
  <c r="I7" i="12"/>
  <c r="G8" i="12"/>
  <c r="H8" i="12"/>
  <c r="I8" i="12"/>
  <c r="G9" i="12"/>
  <c r="H9" i="12"/>
  <c r="I9" i="12"/>
  <c r="G10" i="12"/>
  <c r="H10" i="12"/>
  <c r="I10" i="12"/>
  <c r="G11" i="12"/>
  <c r="H11" i="12"/>
  <c r="I11" i="12"/>
  <c r="G12" i="12"/>
  <c r="H12" i="12"/>
  <c r="I12" i="12"/>
  <c r="G13" i="12"/>
  <c r="H13" i="12"/>
  <c r="I13" i="12"/>
  <c r="G14" i="12"/>
  <c r="H14" i="12"/>
  <c r="I14" i="12"/>
  <c r="G15" i="12"/>
  <c r="H15" i="12"/>
  <c r="I15" i="12"/>
  <c r="G16" i="12"/>
  <c r="H16" i="12"/>
  <c r="I16" i="12"/>
  <c r="G17" i="12"/>
  <c r="H17" i="12"/>
  <c r="I17" i="12"/>
  <c r="G18" i="12"/>
  <c r="H18" i="12"/>
  <c r="I18" i="12"/>
  <c r="G19" i="12"/>
  <c r="H19" i="12"/>
  <c r="I19" i="12"/>
  <c r="G20" i="12"/>
  <c r="H20" i="12"/>
  <c r="I20" i="12"/>
  <c r="G21" i="12"/>
  <c r="H21" i="12"/>
  <c r="I21" i="12"/>
  <c r="G22" i="12"/>
  <c r="H22" i="12"/>
  <c r="I22" i="12"/>
  <c r="G23" i="12"/>
  <c r="H23" i="12"/>
  <c r="I23" i="12"/>
  <c r="G24" i="12"/>
  <c r="H24" i="12"/>
  <c r="I24" i="12"/>
  <c r="G25" i="12"/>
  <c r="H25" i="12"/>
  <c r="I25" i="12"/>
  <c r="G26" i="12"/>
  <c r="H26" i="12"/>
  <c r="I26" i="12"/>
  <c r="G27" i="12"/>
  <c r="H27" i="12"/>
  <c r="I27" i="12"/>
  <c r="G28" i="12"/>
  <c r="H28" i="12"/>
  <c r="I28" i="12"/>
  <c r="G29" i="12"/>
  <c r="H29" i="12"/>
  <c r="I29" i="12"/>
  <c r="G30" i="12"/>
  <c r="H30" i="12"/>
  <c r="I30" i="12"/>
  <c r="G31" i="12"/>
  <c r="H31" i="12"/>
  <c r="I31" i="12"/>
  <c r="G32" i="12"/>
  <c r="H32" i="12"/>
  <c r="I32" i="12"/>
  <c r="G33" i="12"/>
  <c r="H33" i="12"/>
  <c r="I33" i="12"/>
  <c r="G34" i="12"/>
  <c r="H34" i="12"/>
  <c r="I34" i="12"/>
  <c r="G35" i="12"/>
  <c r="H35" i="12"/>
  <c r="I35" i="12"/>
  <c r="G36" i="12"/>
  <c r="H36" i="12"/>
  <c r="I36" i="12"/>
  <c r="G37" i="12"/>
  <c r="H37" i="12"/>
  <c r="I37" i="12"/>
  <c r="G38" i="12"/>
  <c r="H38" i="12"/>
  <c r="I38" i="12"/>
  <c r="G39" i="12"/>
  <c r="H39" i="12"/>
  <c r="I39" i="12"/>
  <c r="G40" i="12"/>
  <c r="H40" i="12"/>
  <c r="I40" i="12"/>
  <c r="G41" i="12"/>
  <c r="H41" i="12"/>
  <c r="I41" i="12"/>
  <c r="G42" i="12"/>
  <c r="H42" i="12"/>
  <c r="I42" i="12"/>
  <c r="G43" i="12"/>
  <c r="H43" i="12"/>
  <c r="I43" i="12"/>
  <c r="G44" i="12"/>
  <c r="H44" i="12"/>
  <c r="I44" i="12"/>
  <c r="G45" i="12"/>
  <c r="H45" i="12"/>
  <c r="I45" i="12"/>
  <c r="G46" i="12"/>
  <c r="H46" i="12"/>
  <c r="I46" i="12"/>
  <c r="G47" i="12"/>
  <c r="H47" i="12"/>
  <c r="I47" i="12"/>
  <c r="G48" i="12"/>
  <c r="H48" i="12"/>
  <c r="I48" i="12"/>
  <c r="G49" i="12"/>
  <c r="H49" i="12"/>
  <c r="I49" i="12"/>
  <c r="G50" i="12"/>
  <c r="H50" i="12"/>
  <c r="I50" i="12"/>
  <c r="G51" i="12"/>
  <c r="H51" i="12"/>
  <c r="I51" i="12"/>
  <c r="G52" i="12"/>
  <c r="H52" i="12"/>
  <c r="I52" i="12"/>
  <c r="G53" i="12"/>
  <c r="H53" i="12"/>
  <c r="I53" i="12"/>
  <c r="I4" i="12"/>
  <c r="H4" i="12"/>
  <c r="H54" i="12"/>
  <c r="G4" i="12"/>
  <c r="I3" i="12"/>
  <c r="H3" i="12"/>
  <c r="G3"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4" i="12"/>
  <c r="E3" i="12"/>
  <c r="C3" i="12"/>
  <c r="C6" i="12"/>
  <c r="C8" i="12"/>
  <c r="C9" i="12"/>
  <c r="C13" i="12"/>
  <c r="C15" i="12"/>
  <c r="C20" i="12"/>
  <c r="C22" i="12"/>
  <c r="C23" i="12"/>
  <c r="C25" i="12"/>
  <c r="C27" i="12"/>
  <c r="C30" i="12"/>
  <c r="C36" i="12"/>
  <c r="C42" i="12"/>
  <c r="C43" i="12"/>
  <c r="C44" i="12"/>
  <c r="C47" i="12"/>
  <c r="C48" i="12"/>
  <c r="C49" i="12"/>
  <c r="C50" i="12"/>
  <c r="C52" i="12"/>
  <c r="C4" i="12"/>
  <c r="B14" i="9"/>
  <c r="I54" i="10"/>
  <c r="C54" i="10"/>
  <c r="D7"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 i="10"/>
  <c r="I6" i="10"/>
  <c r="I7" i="10"/>
  <c r="I8" i="10"/>
  <c r="I9" i="10"/>
  <c r="I10" i="10"/>
  <c r="I11" i="10"/>
  <c r="I12" i="10"/>
  <c r="I13" i="10"/>
  <c r="I14" i="10"/>
  <c r="I15" i="10"/>
  <c r="I16" i="10"/>
  <c r="I4" i="10"/>
  <c r="D5" i="10"/>
  <c r="D6" i="10"/>
  <c r="D11" i="10"/>
  <c r="D13" i="10"/>
  <c r="D14" i="10"/>
  <c r="D17" i="10"/>
  <c r="D19" i="10"/>
  <c r="D21" i="10"/>
  <c r="D22" i="10"/>
  <c r="D25" i="10"/>
  <c r="D27" i="10"/>
  <c r="D29" i="10"/>
  <c r="D30" i="10"/>
  <c r="D35" i="10"/>
  <c r="D37" i="10"/>
  <c r="D38" i="10"/>
  <c r="D43" i="10"/>
  <c r="D45" i="10"/>
  <c r="D46" i="10"/>
  <c r="D51" i="10"/>
  <c r="D53" i="10"/>
  <c r="D4" i="10"/>
  <c r="E54" i="10"/>
  <c r="F52" i="10"/>
  <c r="J54" i="12"/>
  <c r="G54" i="12"/>
  <c r="I54" i="12"/>
  <c r="E54" i="12"/>
  <c r="L54" i="12"/>
  <c r="M54" i="12"/>
  <c r="F38" i="10"/>
  <c r="F12" i="10"/>
  <c r="F45" i="10"/>
  <c r="F14" i="10"/>
  <c r="F47" i="10"/>
  <c r="F20" i="10"/>
  <c r="F53" i="10"/>
  <c r="F6" i="10"/>
  <c r="F22" i="10"/>
  <c r="F28" i="10"/>
  <c r="F30" i="10"/>
  <c r="F4" i="10"/>
  <c r="F36" i="10"/>
  <c r="F5" i="10"/>
  <c r="F13" i="10"/>
  <c r="F21" i="10"/>
  <c r="F29" i="10"/>
  <c r="F37" i="10"/>
  <c r="F46" i="10"/>
  <c r="F42" i="10"/>
  <c r="F7" i="10"/>
  <c r="F15" i="10"/>
  <c r="F23" i="10"/>
  <c r="F31" i="10"/>
  <c r="F39" i="10"/>
  <c r="F48" i="10"/>
  <c r="F8" i="10"/>
  <c r="F16" i="10"/>
  <c r="F24" i="10"/>
  <c r="F32" i="10"/>
  <c r="F40" i="10"/>
  <c r="F49" i="10"/>
  <c r="F9" i="10"/>
  <c r="F17" i="10"/>
  <c r="F25" i="10"/>
  <c r="F33" i="10"/>
  <c r="F41" i="10"/>
  <c r="F50" i="10"/>
  <c r="F10" i="10"/>
  <c r="F18" i="10"/>
  <c r="F26" i="10"/>
  <c r="F34" i="10"/>
  <c r="F43" i="10"/>
  <c r="F51" i="10"/>
  <c r="F11" i="10"/>
  <c r="F19" i="10"/>
  <c r="F27" i="10"/>
  <c r="F35" i="10"/>
  <c r="F44" i="10"/>
  <c r="D52" i="10"/>
  <c r="D44" i="10"/>
  <c r="D36" i="10"/>
  <c r="D28" i="10"/>
  <c r="D20" i="10"/>
  <c r="D12" i="10"/>
  <c r="D50" i="10"/>
  <c r="D42" i="10"/>
  <c r="D34" i="10"/>
  <c r="D26" i="10"/>
  <c r="D18" i="10"/>
  <c r="D10" i="10"/>
  <c r="D49" i="10"/>
  <c r="D41" i="10"/>
  <c r="D33" i="10"/>
  <c r="D9" i="10"/>
  <c r="D48" i="10"/>
  <c r="D40" i="10"/>
  <c r="D32" i="10"/>
  <c r="D24" i="10"/>
  <c r="D16" i="10"/>
  <c r="D8" i="10"/>
  <c r="D47" i="10"/>
  <c r="D39" i="10"/>
  <c r="D31" i="10"/>
  <c r="D23" i="10"/>
  <c r="D15" i="10"/>
  <c r="F54" i="10"/>
  <c r="D54" i="10"/>
  <c r="B15" i="9"/>
  <c r="B13" i="9"/>
  <c r="B12" i="9"/>
  <c r="B11" i="9"/>
  <c r="K56" i="7"/>
  <c r="L9" i="7"/>
  <c r="P53" i="7"/>
  <c r="O53" i="7"/>
  <c r="P52" i="7"/>
  <c r="O52" i="7"/>
  <c r="P51" i="7"/>
  <c r="O51" i="7"/>
  <c r="P50" i="7"/>
  <c r="O50" i="7"/>
  <c r="P49" i="7"/>
  <c r="O49" i="7"/>
  <c r="P48" i="7"/>
  <c r="O48" i="7"/>
  <c r="P47" i="7"/>
  <c r="O47" i="7"/>
  <c r="P46" i="7"/>
  <c r="O46" i="7"/>
  <c r="P45" i="7"/>
  <c r="O45" i="7"/>
  <c r="P44" i="7"/>
  <c r="O44" i="7"/>
  <c r="P43" i="7"/>
  <c r="O43" i="7"/>
  <c r="P42" i="7"/>
  <c r="O42" i="7"/>
  <c r="P41" i="7"/>
  <c r="O41" i="7"/>
  <c r="P40" i="7"/>
  <c r="O40" i="7"/>
  <c r="P39" i="7"/>
  <c r="O39" i="7"/>
  <c r="P38" i="7"/>
  <c r="O38" i="7"/>
  <c r="P37" i="7"/>
  <c r="O37" i="7"/>
  <c r="P36" i="7"/>
  <c r="O36" i="7"/>
  <c r="P35" i="7"/>
  <c r="O35" i="7"/>
  <c r="P34" i="7"/>
  <c r="O34" i="7"/>
  <c r="P33" i="7"/>
  <c r="O33" i="7"/>
  <c r="P32" i="7"/>
  <c r="O32" i="7"/>
  <c r="P31" i="7"/>
  <c r="O31" i="7"/>
  <c r="P30" i="7"/>
  <c r="O30" i="7"/>
  <c r="P29" i="7"/>
  <c r="O29" i="7"/>
  <c r="P28" i="7"/>
  <c r="O28" i="7"/>
  <c r="P27" i="7"/>
  <c r="O27" i="7"/>
  <c r="P26" i="7"/>
  <c r="O26" i="7"/>
  <c r="P25" i="7"/>
  <c r="O25" i="7"/>
  <c r="P24" i="7"/>
  <c r="O24" i="7"/>
  <c r="P23" i="7"/>
  <c r="O23" i="7"/>
  <c r="P22" i="7"/>
  <c r="O22" i="7"/>
  <c r="P21" i="7"/>
  <c r="O21" i="7"/>
  <c r="P20" i="7"/>
  <c r="O20" i="7"/>
  <c r="P19" i="7"/>
  <c r="O19" i="7"/>
  <c r="P18" i="7"/>
  <c r="O18" i="7"/>
  <c r="P17" i="7"/>
  <c r="O17" i="7"/>
  <c r="P16" i="7"/>
  <c r="O16" i="7"/>
  <c r="P15" i="7"/>
  <c r="O15" i="7"/>
  <c r="P14" i="7"/>
  <c r="O14" i="7"/>
  <c r="P13" i="7"/>
  <c r="O13" i="7"/>
  <c r="P12" i="7"/>
  <c r="O12" i="7"/>
  <c r="P11" i="7"/>
  <c r="O11" i="7"/>
  <c r="P10" i="7"/>
  <c r="O10" i="7"/>
  <c r="P9" i="7"/>
  <c r="O9" i="7"/>
  <c r="P8" i="7"/>
  <c r="O8" i="7"/>
  <c r="P7" i="7"/>
  <c r="O7" i="7"/>
  <c r="P6" i="7"/>
  <c r="O6" i="7"/>
  <c r="P5" i="7"/>
  <c r="O5" i="7"/>
  <c r="N54" i="7"/>
  <c r="M5" i="7"/>
  <c r="N5" i="7"/>
  <c r="M6" i="7"/>
  <c r="N6" i="7"/>
  <c r="M7" i="7"/>
  <c r="N7" i="7"/>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N4" i="7"/>
  <c r="M4" i="7"/>
  <c r="P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H54" i="7"/>
  <c r="F5" i="7"/>
  <c r="F6" i="7"/>
  <c r="F55"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4" i="7"/>
  <c r="D54" i="7"/>
  <c r="C54" i="7"/>
  <c r="L47" i="7"/>
  <c r="L7" i="7"/>
  <c r="L4" i="7"/>
  <c r="L46" i="7"/>
  <c r="L38" i="7"/>
  <c r="L30" i="7"/>
  <c r="L22" i="7"/>
  <c r="L14" i="7"/>
  <c r="L6" i="7"/>
  <c r="L53" i="7"/>
  <c r="L45" i="7"/>
  <c r="L37" i="7"/>
  <c r="L29" i="7"/>
  <c r="L21" i="7"/>
  <c r="L13" i="7"/>
  <c r="L5" i="7"/>
  <c r="L54" i="7"/>
  <c r="L48" i="7"/>
  <c r="L32" i="7"/>
  <c r="L16" i="7"/>
  <c r="L15" i="7"/>
  <c r="L52" i="7"/>
  <c r="L44" i="7"/>
  <c r="L36" i="7"/>
  <c r="L28" i="7"/>
  <c r="L20" i="7"/>
  <c r="L12" i="7"/>
  <c r="L39" i="7"/>
  <c r="L51" i="7"/>
  <c r="L43" i="7"/>
  <c r="L35" i="7"/>
  <c r="L27" i="7"/>
  <c r="L19" i="7"/>
  <c r="L11" i="7"/>
  <c r="L40" i="7"/>
  <c r="L8" i="7"/>
  <c r="L23" i="7"/>
  <c r="L50" i="7"/>
  <c r="L42" i="7"/>
  <c r="L34" i="7"/>
  <c r="L26" i="7"/>
  <c r="L18" i="7"/>
  <c r="L10" i="7"/>
  <c r="L24" i="7"/>
  <c r="L31" i="7"/>
  <c r="L49" i="7"/>
  <c r="L41" i="7"/>
  <c r="L33" i="7"/>
  <c r="L25" i="7"/>
  <c r="L17" i="7"/>
  <c r="M54" i="7"/>
  <c r="O54" i="7"/>
  <c r="O4" i="7"/>
  <c r="P54" i="7"/>
  <c r="P56" i="7"/>
  <c r="K54" i="7"/>
  <c r="E54" i="7"/>
  <c r="F54" i="7"/>
  <c r="F56" i="7"/>
  <c r="G25" i="7"/>
  <c r="G36" i="7"/>
  <c r="G46" i="7"/>
  <c r="G5" i="7"/>
  <c r="G37" i="7"/>
  <c r="G7" i="7"/>
  <c r="G27" i="7"/>
  <c r="G38" i="7"/>
  <c r="G48" i="7"/>
  <c r="G8" i="7"/>
  <c r="G16" i="7"/>
  <c r="G32" i="7"/>
  <c r="G52" i="7"/>
  <c r="G20" i="7"/>
  <c r="G53" i="7"/>
  <c r="G28" i="7"/>
  <c r="G39" i="7"/>
  <c r="G49" i="7"/>
  <c r="G9" i="7"/>
  <c r="G17" i="7"/>
  <c r="G50" i="7"/>
  <c r="G10" i="7"/>
  <c r="G18" i="7"/>
  <c r="G11" i="7"/>
  <c r="G4" i="7"/>
  <c r="G30" i="7"/>
  <c r="G41" i="7"/>
  <c r="G22" i="7"/>
  <c r="G31" i="7"/>
  <c r="G43" i="7"/>
  <c r="G51" i="7"/>
  <c r="G19" i="7"/>
  <c r="G23" i="7"/>
  <c r="G12" i="7"/>
  <c r="G13" i="7"/>
  <c r="G44" i="7"/>
  <c r="G24" i="7"/>
  <c r="G33" i="7"/>
  <c r="G45" i="7"/>
  <c r="G14" i="7"/>
  <c r="G26" i="7"/>
  <c r="G47" i="7"/>
  <c r="G15" i="7"/>
  <c r="Q9" i="7"/>
  <c r="Q17" i="7"/>
  <c r="Q25" i="7"/>
  <c r="Q33" i="7"/>
  <c r="Q41" i="7"/>
  <c r="Q49" i="7"/>
  <c r="Q34" i="7"/>
  <c r="Q10" i="7"/>
  <c r="Q11" i="7"/>
  <c r="Q19" i="7"/>
  <c r="Q27" i="7"/>
  <c r="Q35" i="7"/>
  <c r="Q43" i="7"/>
  <c r="Q51" i="7"/>
  <c r="Q23" i="7"/>
  <c r="Q39" i="7"/>
  <c r="Q32" i="7"/>
  <c r="Q18" i="7"/>
  <c r="Q12" i="7"/>
  <c r="Q20" i="7"/>
  <c r="Q28" i="7"/>
  <c r="Q36" i="7"/>
  <c r="Q44" i="7"/>
  <c r="Q52" i="7"/>
  <c r="Q14" i="7"/>
  <c r="Q30" i="7"/>
  <c r="Q38" i="7"/>
  <c r="Q46" i="7"/>
  <c r="Q31" i="7"/>
  <c r="Q40" i="7"/>
  <c r="Q26" i="7"/>
  <c r="Q5" i="7"/>
  <c r="Q13" i="7"/>
  <c r="Q21" i="7"/>
  <c r="Q29" i="7"/>
  <c r="Q37" i="7"/>
  <c r="Q45" i="7"/>
  <c r="Q53" i="7"/>
  <c r="Q22" i="7"/>
  <c r="Q15" i="7"/>
  <c r="Q47" i="7"/>
  <c r="Q16" i="7"/>
  <c r="Q6" i="7"/>
  <c r="Q24" i="7"/>
  <c r="Q48" i="7"/>
  <c r="Q42" i="7"/>
  <c r="Q50" i="7"/>
  <c r="Q7" i="7"/>
  <c r="Q8" i="7"/>
  <c r="Q4" i="7"/>
  <c r="I54" i="7"/>
  <c r="J54" i="7"/>
  <c r="G54" i="7"/>
  <c r="Q54" i="7"/>
  <c r="H54" i="6"/>
  <c r="F54" i="6"/>
  <c r="J6" i="6"/>
  <c r="J4" i="6"/>
  <c r="J22" i="6"/>
  <c r="J36" i="6"/>
  <c r="J44" i="6"/>
  <c r="J5" i="6"/>
  <c r="J13" i="6"/>
  <c r="J21" i="6"/>
  <c r="J29" i="6"/>
  <c r="J37" i="6"/>
  <c r="J45" i="6"/>
  <c r="J53" i="6"/>
  <c r="J46" i="6"/>
  <c r="J12" i="6"/>
  <c r="J20" i="6"/>
  <c r="J28" i="6"/>
  <c r="J52" i="6"/>
  <c r="J14" i="6"/>
  <c r="J30" i="6"/>
  <c r="J38" i="6"/>
  <c r="J54" i="6"/>
  <c r="J47" i="6"/>
  <c r="J19" i="6"/>
  <c r="J42" i="6"/>
  <c r="J15" i="6"/>
  <c r="J25" i="6"/>
  <c r="J31" i="6"/>
  <c r="J34" i="6"/>
  <c r="J43" i="6"/>
  <c r="J9" i="6"/>
  <c r="J23" i="6"/>
  <c r="J24" i="6"/>
  <c r="J26" i="6"/>
  <c r="J35" i="6"/>
  <c r="J18" i="6"/>
  <c r="J27" i="6"/>
  <c r="J40" i="6"/>
  <c r="J7" i="6"/>
  <c r="J50" i="6"/>
  <c r="J17" i="6"/>
  <c r="J10" i="6"/>
  <c r="J8" i="6"/>
  <c r="J39" i="6"/>
  <c r="J49" i="6"/>
  <c r="J11" i="6"/>
  <c r="J32" i="6"/>
  <c r="J33" i="6"/>
  <c r="J51" i="6"/>
  <c r="J16" i="6"/>
  <c r="J48" i="6"/>
  <c r="J41" i="6"/>
  <c r="G54" i="6"/>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J54" i="4"/>
  <c r="K53" i="4"/>
  <c r="D54" i="4"/>
  <c r="C54" i="4"/>
  <c r="F53" i="4"/>
  <c r="F52" i="4"/>
  <c r="F51" i="4"/>
  <c r="H51" i="4"/>
  <c r="F50" i="4"/>
  <c r="H50" i="4"/>
  <c r="F49" i="4"/>
  <c r="H49" i="4"/>
  <c r="F48" i="4"/>
  <c r="H48" i="4"/>
  <c r="F47" i="4"/>
  <c r="H47" i="4"/>
  <c r="F46" i="4"/>
  <c r="F45" i="4"/>
  <c r="H45" i="4"/>
  <c r="F44" i="4"/>
  <c r="H44" i="4"/>
  <c r="F43" i="4"/>
  <c r="H43" i="4"/>
  <c r="F42" i="4"/>
  <c r="H42" i="4"/>
  <c r="F41" i="4"/>
  <c r="F40" i="4"/>
  <c r="H40" i="4"/>
  <c r="F39" i="4"/>
  <c r="H39" i="4"/>
  <c r="F38" i="4"/>
  <c r="H38" i="4"/>
  <c r="F37" i="4"/>
  <c r="F36" i="4"/>
  <c r="H36" i="4"/>
  <c r="F35" i="4"/>
  <c r="H35" i="4"/>
  <c r="F34" i="4"/>
  <c r="H34" i="4"/>
  <c r="F33" i="4"/>
  <c r="H33" i="4"/>
  <c r="F32" i="4"/>
  <c r="F31" i="4"/>
  <c r="F30" i="4"/>
  <c r="H30" i="4"/>
  <c r="F29" i="4"/>
  <c r="H29" i="4"/>
  <c r="F28" i="4"/>
  <c r="F27" i="4"/>
  <c r="H27" i="4"/>
  <c r="F26" i="4"/>
  <c r="H26" i="4"/>
  <c r="F25" i="4"/>
  <c r="H25" i="4"/>
  <c r="F24" i="4"/>
  <c r="H24" i="4"/>
  <c r="F23" i="4"/>
  <c r="H23" i="4"/>
  <c r="K22" i="4"/>
  <c r="F22" i="4"/>
  <c r="H22" i="4"/>
  <c r="F21" i="4"/>
  <c r="F20" i="4"/>
  <c r="H20" i="4"/>
  <c r="F19" i="4"/>
  <c r="H19" i="4"/>
  <c r="F18" i="4"/>
  <c r="H18" i="4"/>
  <c r="F17" i="4"/>
  <c r="F16" i="4"/>
  <c r="H16" i="4"/>
  <c r="F15" i="4"/>
  <c r="H15" i="4"/>
  <c r="K14" i="4"/>
  <c r="F14" i="4"/>
  <c r="F13" i="4"/>
  <c r="H13" i="4"/>
  <c r="F12" i="4"/>
  <c r="H12" i="4"/>
  <c r="F11" i="4"/>
  <c r="F10" i="4"/>
  <c r="F9" i="4"/>
  <c r="H9" i="4"/>
  <c r="F8" i="4"/>
  <c r="H8" i="4"/>
  <c r="F7" i="4"/>
  <c r="H7" i="4"/>
  <c r="F6" i="4"/>
  <c r="H6" i="4"/>
  <c r="F5" i="4"/>
  <c r="H5" i="4"/>
  <c r="F4" i="4"/>
  <c r="H4" i="4"/>
  <c r="E4" i="4"/>
  <c r="E4" i="1"/>
  <c r="J54" i="1"/>
  <c r="K6" i="1"/>
  <c r="K10" i="4"/>
  <c r="K18" i="4"/>
  <c r="K30" i="4"/>
  <c r="K6" i="4"/>
  <c r="K26" i="4"/>
  <c r="K47" i="4"/>
  <c r="K34" i="4"/>
  <c r="K39" i="4"/>
  <c r="K7" i="4"/>
  <c r="K11" i="4"/>
  <c r="K15" i="4"/>
  <c r="K19" i="4"/>
  <c r="K23" i="4"/>
  <c r="K27" i="4"/>
  <c r="K31" i="4"/>
  <c r="K35" i="4"/>
  <c r="K4" i="4"/>
  <c r="K8" i="4"/>
  <c r="K12" i="4"/>
  <c r="K16" i="4"/>
  <c r="K20" i="4"/>
  <c r="K24" i="4"/>
  <c r="K28" i="4"/>
  <c r="K32" i="4"/>
  <c r="K36" i="4"/>
  <c r="K5" i="4"/>
  <c r="K9" i="4"/>
  <c r="K13" i="4"/>
  <c r="K17" i="4"/>
  <c r="K21" i="4"/>
  <c r="K25" i="4"/>
  <c r="K29" i="4"/>
  <c r="K33" i="4"/>
  <c r="K37" i="4"/>
  <c r="K44" i="4"/>
  <c r="K50" i="4"/>
  <c r="K51" i="4"/>
  <c r="K43" i="4"/>
  <c r="K48" i="4"/>
  <c r="E54" i="4"/>
  <c r="K40" i="4"/>
  <c r="H10" i="4"/>
  <c r="H21" i="4"/>
  <c r="H32" i="4"/>
  <c r="H52" i="4"/>
  <c r="K41" i="4"/>
  <c r="K45" i="4"/>
  <c r="K49" i="4"/>
  <c r="K52" i="4"/>
  <c r="K38" i="4"/>
  <c r="K42" i="4"/>
  <c r="K46" i="4"/>
  <c r="F54" i="4"/>
  <c r="G52" i="4"/>
  <c r="H11" i="4"/>
  <c r="H14" i="4"/>
  <c r="H17" i="4"/>
  <c r="H28" i="4"/>
  <c r="H31" i="4"/>
  <c r="H37" i="4"/>
  <c r="H41" i="4"/>
  <c r="H46" i="4"/>
  <c r="H53" i="4"/>
  <c r="K45" i="1"/>
  <c r="K37" i="1"/>
  <c r="K27" i="1"/>
  <c r="K19" i="1"/>
  <c r="K53" i="1"/>
  <c r="K20" i="1"/>
  <c r="K44" i="1"/>
  <c r="K12" i="1"/>
  <c r="K43" i="1"/>
  <c r="K35" i="1"/>
  <c r="K21" i="1"/>
  <c r="K36" i="1"/>
  <c r="K13" i="1"/>
  <c r="K52" i="1"/>
  <c r="K29" i="1"/>
  <c r="K11" i="1"/>
  <c r="K51" i="1"/>
  <c r="K28" i="1"/>
  <c r="K5" i="1"/>
  <c r="K50" i="1"/>
  <c r="K42" i="1"/>
  <c r="K34" i="1"/>
  <c r="K26" i="1"/>
  <c r="K18" i="1"/>
  <c r="K10" i="1"/>
  <c r="K49" i="1"/>
  <c r="K41" i="1"/>
  <c r="K33" i="1"/>
  <c r="K25" i="1"/>
  <c r="K17" i="1"/>
  <c r="K9" i="1"/>
  <c r="K48" i="1"/>
  <c r="K40" i="1"/>
  <c r="K32" i="1"/>
  <c r="K24" i="1"/>
  <c r="K16" i="1"/>
  <c r="K8" i="1"/>
  <c r="K47" i="1"/>
  <c r="K39" i="1"/>
  <c r="K31" i="1"/>
  <c r="K23" i="1"/>
  <c r="K15" i="1"/>
  <c r="K7" i="1"/>
  <c r="K4" i="1"/>
  <c r="K46" i="1"/>
  <c r="K38" i="1"/>
  <c r="K30" i="1"/>
  <c r="K22" i="1"/>
  <c r="K14" i="1"/>
  <c r="K54" i="4"/>
  <c r="G13" i="4"/>
  <c r="G41" i="4"/>
  <c r="G35" i="4"/>
  <c r="G29" i="4"/>
  <c r="G47" i="4"/>
  <c r="G37" i="4"/>
  <c r="G43" i="4"/>
  <c r="G8" i="4"/>
  <c r="G46" i="4"/>
  <c r="G51" i="4"/>
  <c r="G16" i="4"/>
  <c r="G5" i="4"/>
  <c r="G30" i="4"/>
  <c r="G53" i="4"/>
  <c r="G24" i="4"/>
  <c r="G40" i="4"/>
  <c r="G6" i="4"/>
  <c r="G48" i="4"/>
  <c r="G32" i="4"/>
  <c r="G14" i="4"/>
  <c r="G10" i="4"/>
  <c r="G21" i="4"/>
  <c r="G45" i="4"/>
  <c r="G19" i="4"/>
  <c r="G20" i="4"/>
  <c r="G22" i="4"/>
  <c r="G25" i="4"/>
  <c r="G28" i="4"/>
  <c r="G17" i="4"/>
  <c r="G34" i="4"/>
  <c r="G50" i="4"/>
  <c r="G12" i="4"/>
  <c r="G44" i="4"/>
  <c r="G31" i="4"/>
  <c r="G38" i="4"/>
  <c r="G7" i="4"/>
  <c r="G23" i="4"/>
  <c r="G18" i="4"/>
  <c r="G26" i="4"/>
  <c r="G42" i="4"/>
  <c r="G15" i="4"/>
  <c r="G11" i="4"/>
  <c r="G9" i="4"/>
  <c r="G39" i="4"/>
  <c r="G33" i="4"/>
  <c r="G27" i="4"/>
  <c r="G36" i="4"/>
  <c r="G4" i="4"/>
  <c r="G49" i="4"/>
  <c r="H54" i="4"/>
  <c r="I46" i="4"/>
  <c r="K54" i="1"/>
  <c r="I14" i="4"/>
  <c r="I32" i="4"/>
  <c r="I41" i="4"/>
  <c r="I28" i="4"/>
  <c r="I21" i="4"/>
  <c r="I52" i="4"/>
  <c r="I17" i="4"/>
  <c r="I10" i="4"/>
  <c r="I31" i="4"/>
  <c r="I35" i="4"/>
  <c r="I20" i="4"/>
  <c r="I36" i="4"/>
  <c r="I9" i="4"/>
  <c r="I49" i="4"/>
  <c r="I24" i="4"/>
  <c r="I40" i="4"/>
  <c r="I48" i="4"/>
  <c r="I12" i="4"/>
  <c r="I44" i="4"/>
  <c r="I5" i="4"/>
  <c r="I47" i="4"/>
  <c r="I30" i="4"/>
  <c r="I42" i="4"/>
  <c r="I16" i="4"/>
  <c r="I25" i="4"/>
  <c r="I26" i="4"/>
  <c r="I34" i="4"/>
  <c r="I38" i="4"/>
  <c r="I50" i="4"/>
  <c r="I13" i="4"/>
  <c r="I43" i="4"/>
  <c r="I6" i="4"/>
  <c r="I22" i="4"/>
  <c r="I45" i="4"/>
  <c r="I23" i="4"/>
  <c r="I51" i="4"/>
  <c r="I33" i="4"/>
  <c r="I27" i="4"/>
  <c r="I19" i="4"/>
  <c r="I4" i="4"/>
  <c r="I18" i="4"/>
  <c r="I7" i="4"/>
  <c r="I15" i="4"/>
  <c r="I29" i="4"/>
  <c r="I39" i="4"/>
  <c r="I8" i="4"/>
  <c r="I53" i="4"/>
  <c r="I37" i="4"/>
  <c r="I11" i="4"/>
  <c r="I54" i="4"/>
  <c r="G54" i="4"/>
  <c r="D54" i="1"/>
  <c r="C54" i="1"/>
  <c r="E54" i="1"/>
  <c r="F52" i="1"/>
  <c r="H52" i="1"/>
  <c r="F53" i="1"/>
  <c r="H53" i="1"/>
  <c r="F51" i="1"/>
  <c r="H51" i="1"/>
  <c r="F50" i="1"/>
  <c r="H50" i="1"/>
  <c r="F49" i="1"/>
  <c r="H49" i="1"/>
  <c r="F48" i="1"/>
  <c r="H48" i="1"/>
  <c r="F47" i="1"/>
  <c r="H47" i="1"/>
  <c r="F46" i="1"/>
  <c r="H46" i="1"/>
  <c r="F45" i="1"/>
  <c r="H45" i="1"/>
  <c r="F44" i="1"/>
  <c r="H44" i="1"/>
  <c r="F43" i="1"/>
  <c r="H43" i="1"/>
  <c r="F42" i="1"/>
  <c r="H42" i="1"/>
  <c r="F41" i="1"/>
  <c r="H41" i="1"/>
  <c r="F40" i="1"/>
  <c r="H40" i="1"/>
  <c r="F39" i="1"/>
  <c r="H39" i="1"/>
  <c r="F38" i="1"/>
  <c r="H38" i="1"/>
  <c r="F37" i="1"/>
  <c r="H37" i="1"/>
  <c r="F36" i="1"/>
  <c r="H36" i="1"/>
  <c r="F35" i="1"/>
  <c r="H35" i="1"/>
  <c r="F34" i="1"/>
  <c r="F33" i="1"/>
  <c r="H33" i="1"/>
  <c r="F32" i="1"/>
  <c r="H32" i="1"/>
  <c r="F31" i="1"/>
  <c r="H31" i="1"/>
  <c r="F30" i="1"/>
  <c r="H30" i="1"/>
  <c r="F29" i="1"/>
  <c r="H29" i="1"/>
  <c r="F28" i="1"/>
  <c r="H28" i="1"/>
  <c r="F27" i="1"/>
  <c r="H27" i="1"/>
  <c r="F26" i="1"/>
  <c r="H26" i="1"/>
  <c r="F25" i="1"/>
  <c r="H25" i="1"/>
  <c r="F24" i="1"/>
  <c r="H24" i="1"/>
  <c r="F23" i="1"/>
  <c r="H23" i="1"/>
  <c r="F22" i="1"/>
  <c r="H22" i="1"/>
  <c r="F21" i="1"/>
  <c r="H21" i="1"/>
  <c r="F20" i="1"/>
  <c r="H20" i="1"/>
  <c r="F19" i="1"/>
  <c r="H19" i="1"/>
  <c r="F18" i="1"/>
  <c r="H18" i="1"/>
  <c r="F17" i="1"/>
  <c r="H17" i="1"/>
  <c r="F16" i="1"/>
  <c r="H16" i="1"/>
  <c r="F15" i="1"/>
  <c r="H15" i="1"/>
  <c r="F14" i="1"/>
  <c r="H14" i="1"/>
  <c r="F13" i="1"/>
  <c r="H13" i="1"/>
  <c r="F12" i="1"/>
  <c r="H12" i="1"/>
  <c r="F11" i="1"/>
  <c r="H11" i="1"/>
  <c r="F10" i="1"/>
  <c r="H10" i="1"/>
  <c r="F9" i="1"/>
  <c r="H9" i="1"/>
  <c r="F8" i="1"/>
  <c r="H8" i="1"/>
  <c r="F7" i="1"/>
  <c r="H7" i="1"/>
  <c r="F6" i="1"/>
  <c r="H6" i="1"/>
  <c r="F5" i="1"/>
  <c r="H5" i="1"/>
  <c r="F4" i="1"/>
  <c r="F55" i="1"/>
  <c r="H34" i="1"/>
  <c r="F54" i="1"/>
  <c r="H4" i="1"/>
  <c r="H55" i="1"/>
  <c r="F56" i="1"/>
  <c r="G53" i="1"/>
  <c r="C53" i="12"/>
  <c r="H54" i="1"/>
  <c r="G41" i="1"/>
  <c r="C41" i="12"/>
  <c r="C11" i="12"/>
  <c r="G39" i="1"/>
  <c r="C39" i="12"/>
  <c r="G14" i="1"/>
  <c r="C14" i="12"/>
  <c r="G5" i="1"/>
  <c r="C5" i="12"/>
  <c r="G35" i="1"/>
  <c r="C35" i="12"/>
  <c r="G38" i="1"/>
  <c r="C38" i="12"/>
  <c r="G17" i="1"/>
  <c r="C17" i="12"/>
  <c r="G37" i="1"/>
  <c r="C37" i="12"/>
  <c r="G7" i="1"/>
  <c r="C7" i="12"/>
  <c r="G34" i="1"/>
  <c r="C34" i="12"/>
  <c r="G16" i="1"/>
  <c r="C16" i="12"/>
  <c r="G28" i="1"/>
  <c r="C28" i="12"/>
  <c r="G45" i="1"/>
  <c r="C45" i="12"/>
  <c r="G33" i="1"/>
  <c r="C33" i="12"/>
  <c r="G10" i="1"/>
  <c r="C10" i="12"/>
  <c r="G26" i="1"/>
  <c r="C26" i="12"/>
  <c r="G29" i="1"/>
  <c r="C29" i="12"/>
  <c r="G21" i="1"/>
  <c r="C21" i="12"/>
  <c r="G46" i="1"/>
  <c r="C46" i="12"/>
  <c r="G24" i="1"/>
  <c r="C24" i="12"/>
  <c r="G32" i="1"/>
  <c r="C32" i="12"/>
  <c r="G51" i="1"/>
  <c r="C51" i="12"/>
  <c r="G19" i="1"/>
  <c r="C19" i="12"/>
  <c r="G40" i="1"/>
  <c r="C40" i="12"/>
  <c r="G12" i="1"/>
  <c r="C12" i="12"/>
  <c r="G18" i="1"/>
  <c r="C18" i="12"/>
  <c r="C54" i="12"/>
  <c r="G31" i="1"/>
  <c r="C31" i="12"/>
  <c r="H56" i="1"/>
  <c r="I34" i="1"/>
  <c r="D34" i="12"/>
  <c r="G54" i="1"/>
  <c r="I53" i="1"/>
  <c r="D53" i="12"/>
  <c r="I21" i="1"/>
  <c r="D21" i="12"/>
  <c r="I14" i="1"/>
  <c r="D14" i="12"/>
  <c r="I35" i="1"/>
  <c r="D35" i="12"/>
  <c r="I40" i="1"/>
  <c r="D40" i="12"/>
  <c r="I16" i="1"/>
  <c r="D16" i="12"/>
  <c r="I19" i="1"/>
  <c r="D19" i="12"/>
  <c r="D11" i="12"/>
  <c r="I51" i="1"/>
  <c r="D51" i="12"/>
  <c r="I29" i="1"/>
  <c r="D29" i="12"/>
  <c r="I18" i="1"/>
  <c r="D18" i="12"/>
  <c r="I38" i="1"/>
  <c r="D38" i="12"/>
  <c r="I7" i="1"/>
  <c r="D7" i="12"/>
  <c r="I46" i="1"/>
  <c r="D46" i="12"/>
  <c r="I45" i="1"/>
  <c r="D45" i="12"/>
  <c r="I24" i="1"/>
  <c r="D24" i="12"/>
  <c r="I39" i="1"/>
  <c r="D39" i="12"/>
  <c r="I17" i="1"/>
  <c r="D17" i="12"/>
  <c r="I33" i="1"/>
  <c r="D33" i="12"/>
  <c r="I26" i="1"/>
  <c r="D26" i="12"/>
  <c r="I37" i="1"/>
  <c r="D37" i="12"/>
  <c r="I12" i="1"/>
  <c r="D12" i="12"/>
  <c r="I41" i="1"/>
  <c r="D41" i="12"/>
  <c r="I31" i="1"/>
  <c r="D31" i="12"/>
  <c r="I5" i="1"/>
  <c r="D5" i="12"/>
  <c r="I28" i="1"/>
  <c r="D28" i="12"/>
  <c r="I10" i="1"/>
  <c r="D10" i="12"/>
  <c r="I32" i="1"/>
  <c r="D32" i="12"/>
  <c r="D54" i="12"/>
  <c r="I54" i="1"/>
</calcChain>
</file>

<file path=xl/sharedStrings.xml><?xml version="1.0" encoding="utf-8"?>
<sst xmlns="http://schemas.openxmlformats.org/spreadsheetml/2006/main" count="697" uniqueCount="166">
  <si>
    <t>State</t>
  </si>
  <si>
    <t>% change</t>
  </si>
  <si>
    <t>AL</t>
  </si>
  <si>
    <t>AK</t>
  </si>
  <si>
    <t>CA</t>
  </si>
  <si>
    <t>HI</t>
  </si>
  <si>
    <t>TX</t>
  </si>
  <si>
    <t>AZ</t>
  </si>
  <si>
    <t>FL</t>
  </si>
  <si>
    <t>AR</t>
  </si>
  <si>
    <t>NY</t>
  </si>
  <si>
    <t>OR</t>
  </si>
  <si>
    <t>NJ</t>
  </si>
  <si>
    <t>CO</t>
  </si>
  <si>
    <t>LA</t>
  </si>
  <si>
    <t>PA</t>
  </si>
  <si>
    <t>CT</t>
  </si>
  <si>
    <t>ND</t>
  </si>
  <si>
    <t>MA</t>
  </si>
  <si>
    <t>DE</t>
  </si>
  <si>
    <t>GA</t>
  </si>
  <si>
    <t>MN</t>
  </si>
  <si>
    <t>IL</t>
  </si>
  <si>
    <t>ID</t>
  </si>
  <si>
    <t>KS</t>
  </si>
  <si>
    <t>IN</t>
  </si>
  <si>
    <t>IA</t>
  </si>
  <si>
    <t>MD</t>
  </si>
  <si>
    <t>KY</t>
  </si>
  <si>
    <t>OH</t>
  </si>
  <si>
    <t>OK</t>
  </si>
  <si>
    <t>TN</t>
  </si>
  <si>
    <t>ME</t>
  </si>
  <si>
    <t>WV</t>
  </si>
  <si>
    <t>MO</t>
  </si>
  <si>
    <t>NH</t>
  </si>
  <si>
    <t>WI</t>
  </si>
  <si>
    <t>MI</t>
  </si>
  <si>
    <t>MS</t>
  </si>
  <si>
    <t>MT</t>
  </si>
  <si>
    <t>NE</t>
  </si>
  <si>
    <t>VA</t>
  </si>
  <si>
    <t>NM*</t>
  </si>
  <si>
    <t>NC</t>
  </si>
  <si>
    <t>WA</t>
  </si>
  <si>
    <t>SC</t>
  </si>
  <si>
    <t>RI</t>
  </si>
  <si>
    <t>SD</t>
  </si>
  <si>
    <t>UT</t>
  </si>
  <si>
    <t>VT</t>
  </si>
  <si>
    <t>WY*</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</si>
  <si>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</si>
  <si>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</si>
  <si>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</si>
  <si>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</si>
  <si>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</si>
  <si>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</si>
  <si>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</si>
  <si>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</si>
  <si>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</si>
  <si>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</si>
  <si>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</si>
  <si>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</si>
  <si>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</si>
  <si>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</si>
  <si>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</si>
  <si>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</si>
  <si>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</si>
  <si>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</si>
  <si>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</si>
  <si>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</si>
  <si>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</si>
  <si>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</si>
  <si>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</si>
  <si>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</si>
  <si>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</si>
  <si>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</si>
  <si>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</si>
  <si>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</si>
  <si>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</si>
  <si>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</si>
  <si>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</si>
  <si>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</si>
  <si>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</si>
  <si>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</si>
  <si>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</si>
  <si>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</si>
  <si>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</si>
  <si>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</si>
  <si>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</si>
  <si>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</si>
  <si>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</si>
  <si>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</si>
  <si>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</si>
  <si>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</si>
  <si>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</si>
  <si>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</si>
  <si>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</si>
  <si>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</si>
  <si>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</si>
  <si>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</si>
  <si>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State population as share of total population, 2019</t>
  </si>
  <si>
    <t>US</t>
  </si>
  <si>
    <t>United States</t>
  </si>
  <si>
    <t>State population, 2019</t>
  </si>
  <si>
    <t>April-December 2019,
$ millions</t>
  </si>
  <si>
    <t>April-December 2020,
$ millions</t>
  </si>
  <si>
    <t>Dollar change, 
$ millions</t>
  </si>
  <si>
    <t>Per capita dollar change</t>
  </si>
  <si>
    <t>Gains</t>
  </si>
  <si>
    <t>Losses</t>
  </si>
  <si>
    <t>Total state aid</t>
  </si>
  <si>
    <t>Local aid</t>
  </si>
  <si>
    <t>State share of total state aid</t>
  </si>
  <si>
    <t>Total state &amp; local aid</t>
  </si>
  <si>
    <t>State share of local aid</t>
  </si>
  <si>
    <t>State share of total state &amp; local aid</t>
  </si>
  <si>
    <t>April-December 2019,
state gov emp</t>
  </si>
  <si>
    <t>April-December 2020,
state gov emp</t>
  </si>
  <si>
    <t>Change in the number of state gov employees</t>
  </si>
  <si>
    <t>April-December 2019,
lcoal gov emp</t>
  </si>
  <si>
    <t>April-December 2020,
local gov emp</t>
  </si>
  <si>
    <t>Change in the number of local gov employees</t>
  </si>
  <si>
    <t>Worksheet</t>
  </si>
  <si>
    <t>StateLocalGovEmployment</t>
  </si>
  <si>
    <t>StateLocalProposedAid</t>
  </si>
  <si>
    <t>Title</t>
  </si>
  <si>
    <t>Local gov emp loss as share of total loss</t>
  </si>
  <si>
    <t>State gov emp loss as share of total loss</t>
  </si>
  <si>
    <t>April-December 2019,
state-lcoal gov emp</t>
  </si>
  <si>
    <t>April-December 2020,
state-lcoal gov emp</t>
  </si>
  <si>
    <t>Change in the number of state-local gov employees</t>
  </si>
  <si>
    <t>State-local gov emp loss as share of total loss</t>
  </si>
  <si>
    <t>State and local government employment during the pandemic</t>
  </si>
  <si>
    <t>Proposed state &amp; local aid distribution by state</t>
  </si>
  <si>
    <t>April-December 2020,
state unemployment</t>
  </si>
  <si>
    <t>December 2020,
state unemployment</t>
  </si>
  <si>
    <t>State unemployment during the pandemic</t>
  </si>
  <si>
    <t>Share of total unemployment, April-December 2020</t>
  </si>
  <si>
    <t>Share of total unemployment, December 2020</t>
  </si>
  <si>
    <t>April-December 2019,
unemployment rate</t>
  </si>
  <si>
    <t>April-December 2020,
unemployment rate</t>
  </si>
  <si>
    <t>December 2020,
unemployment rate</t>
  </si>
  <si>
    <t>% change, 
April-December 2020 vs 2019</t>
  </si>
  <si>
    <r>
      <t xml:space="preserve">Notes: </t>
    </r>
    <r>
      <rPr>
        <sz val="10"/>
        <color theme="1"/>
        <rFont val="Calibri"/>
        <family val="2"/>
        <scheme val="minor"/>
      </rPr>
      <t xml:space="preserve">State unemployment and unemployment rate is seasonlly adjusted. 
</t>
    </r>
    <r>
      <rPr>
        <b/>
        <i/>
        <sz val="10"/>
        <color theme="1"/>
        <rFont val="Calibri"/>
        <family val="2"/>
        <scheme val="minor"/>
      </rPr>
      <t xml:space="preserve">Source: </t>
    </r>
    <r>
      <rPr>
        <sz val="10"/>
        <color theme="1"/>
        <rFont val="Calibri"/>
        <family val="2"/>
        <scheme val="minor"/>
      </rPr>
      <t>US Bureau of Labor Statistics, https://www.bls.gov/data/#unemployment</t>
    </r>
  </si>
  <si>
    <t>Unemployment</t>
  </si>
  <si>
    <t>StateGovRevenue</t>
  </si>
  <si>
    <t>StateGDP</t>
  </si>
  <si>
    <t>NV</t>
  </si>
  <si>
    <t>NM</t>
  </si>
  <si>
    <t>WY</t>
  </si>
  <si>
    <r>
      <t xml:space="preserve">Notes: </t>
    </r>
    <r>
      <rPr>
        <sz val="10"/>
        <color theme="1"/>
        <rFont val="Calibri"/>
        <family val="2"/>
        <scheme val="minor"/>
      </rPr>
      <t xml:space="preserve">State and local government employment loss as share of total loss is the percentage of the US total state and lcoal employment losses excluding states with employment gains from 2019 to 2020.
</t>
    </r>
    <r>
      <rPr>
        <b/>
        <i/>
        <sz val="10"/>
        <color theme="1"/>
        <rFont val="Calibri"/>
        <family val="2"/>
        <scheme val="minor"/>
      </rPr>
      <t xml:space="preserve">Source: </t>
    </r>
    <r>
      <rPr>
        <sz val="10"/>
        <color theme="1"/>
        <rFont val="Calibri"/>
        <family val="2"/>
        <scheme val="minor"/>
      </rPr>
      <t>US Bureau of Labor Statistics, seasonally adjusted, https://www.bls.gov/data/#employment</t>
    </r>
  </si>
  <si>
    <r>
      <t xml:space="preserve">Notes: </t>
    </r>
    <r>
      <rPr>
        <sz val="10"/>
        <color theme="1"/>
        <rFont val="Calibri"/>
        <family val="2"/>
        <scheme val="minor"/>
      </rPr>
      <t xml:space="preserve">State GDP loss as share of total loss is the percentage of the US total GDP change.
GDP data for the April throught December period is the average of GDP reported for Quarter 2 and Quarter 3.
</t>
    </r>
    <r>
      <rPr>
        <b/>
        <i/>
        <sz val="10"/>
        <color theme="1"/>
        <rFont val="Calibri"/>
        <family val="2"/>
        <scheme val="minor"/>
      </rPr>
      <t xml:space="preserve">Sources: </t>
    </r>
    <r>
      <rPr>
        <sz val="10"/>
        <color theme="1"/>
        <rFont val="Calibri"/>
        <family val="2"/>
        <scheme val="minor"/>
      </rPr>
      <t xml:space="preserve">GDP data from SQGDP1 Current-dollar Gross Domestic Product (GDP), Bureau of Economic Analysis, https://apps.bea.gov/itable/iTable.cfm?ReqID=70&amp;step=1 </t>
    </r>
    <r>
      <rPr>
        <b/>
        <i/>
        <sz val="10"/>
        <color theme="1"/>
        <rFont val="Calibri"/>
        <family val="2"/>
        <scheme val="minor"/>
      </rPr>
      <t xml:space="preserve">
</t>
    </r>
    <r>
      <rPr>
        <sz val="10"/>
        <color theme="1"/>
        <rFont val="Calibri"/>
        <family val="2"/>
        <scheme val="minor"/>
      </rPr>
      <t>Population data from Census Bureau, https://www.census.gov/programs-surveys/popest/data/tables.2019.html</t>
    </r>
  </si>
  <si>
    <t>State GDP loss as share of total loss</t>
  </si>
  <si>
    <t>Per capita state GDP loss as share of total loss</t>
  </si>
  <si>
    <t>State revenue loss as share of total loss</t>
  </si>
  <si>
    <t>Per capita state revenue loss as share of total loss</t>
  </si>
  <si>
    <r>
      <t xml:space="preserve">Notes: </t>
    </r>
    <r>
      <rPr>
        <sz val="10"/>
        <color theme="1"/>
        <rFont val="Calibri"/>
        <family val="2"/>
        <scheme val="minor"/>
      </rPr>
      <t>See individual worksheets for data notes and sources.</t>
    </r>
  </si>
  <si>
    <t>Summary</t>
  </si>
  <si>
    <t>State fiscal and economic indicators during the pandemic</t>
  </si>
  <si>
    <t>State tax revenue during the pandemic</t>
  </si>
  <si>
    <t>State GDP during the pandemic</t>
  </si>
  <si>
    <r>
      <t xml:space="preserve">Notes: </t>
    </r>
    <r>
      <rPr>
        <sz val="10"/>
        <color theme="1"/>
        <rFont val="Calibri"/>
        <family val="2"/>
        <scheme val="minor"/>
      </rPr>
      <t xml:space="preserve">State revenue loss as share of total loss is the percentage of the US total revenue change excluding states with revenue gains from 2019 to 2020.
For New Mexico data is through November, for  Wyoming data is through September.
</t>
    </r>
    <r>
      <rPr>
        <b/>
        <i/>
        <sz val="10"/>
        <color theme="1"/>
        <rFont val="Calibri"/>
        <family val="2"/>
        <scheme val="minor"/>
      </rPr>
      <t xml:space="preserve">Source: </t>
    </r>
    <r>
      <rPr>
        <sz val="10"/>
        <color theme="1"/>
        <rFont val="Calibri"/>
        <family val="2"/>
        <scheme val="minor"/>
      </rPr>
      <t xml:space="preserve">State Tax and Economic Review Project, State and Local Finance Initiative at Urban Institute. Data is compiled from individual state fiscal agencies. </t>
    </r>
    <r>
      <rPr>
        <b/>
        <i/>
        <sz val="10"/>
        <color theme="1"/>
        <rFont val="Calibri"/>
        <family val="2"/>
        <scheme val="minor"/>
      </rPr>
      <t xml:space="preserve">
</t>
    </r>
    <r>
      <rPr>
        <sz val="10"/>
        <color theme="1"/>
        <rFont val="Calibri"/>
        <family val="2"/>
        <scheme val="minor"/>
      </rPr>
      <t>https://www.urban.org/policy-centers/cross-center-initiatives/state-and-local-finance-initiative/projects/state-tax-and-economic-review</t>
    </r>
  </si>
  <si>
    <t>Capital projects</t>
  </si>
  <si>
    <t>State share of capital projects</t>
  </si>
  <si>
    <r>
      <t xml:space="preserve">Sources: </t>
    </r>
    <r>
      <rPr>
        <sz val="10"/>
        <color theme="1"/>
        <rFont val="Calibri"/>
        <family val="2"/>
        <scheme val="minor"/>
      </rPr>
      <t>House Committee on Oversight and Reform, accessed on March 10, 2020,
https://oversight.house.gov/legislation/markups/to-consider-the-following-1-committee-print-providing-for-reconciliation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</si>
</sst>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i/>
      <sz val="10"/>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68">
    <xf numFmtId="0" fontId="0" fillId="0" borderId="0" xfId="0"/>
    <xf numFmtId="0" fontId="2" fillId="0" borderId="0" xfId="0" applyFont="1"/>
    <xf numFmtId="38" fontId="2" fillId="0" borderId="0" xfId="0" applyNumberFormat="1" applyFont="1"/>
    <xf numFmtId="0" fontId="3" fillId="0" borderId="0" xfId="0" applyFont="1" applyAlignment="1">
      <alignment wrapText="1"/>
    </xf>
    <xf numFmtId="164" fontId="2" fillId="0" borderId="0" xfId="1" applyNumberFormat="1" applyFont="1"/>
    <xf numFmtId="0" fontId="3" fillId="0" borderId="1" xfId="0" applyFont="1" applyBorder="1" applyAlignment="1">
      <alignment wrapText="1"/>
    </xf>
    <xf numFmtId="0" fontId="3" fillId="0" borderId="1" xfId="0" applyFont="1" applyBorder="1" applyAlignment="1">
      <alignment horizontal="right" wrapText="1"/>
    </xf>
    <xf numFmtId="164" fontId="3" fillId="0" borderId="1" xfId="1" applyNumberFormat="1" applyFont="1" applyBorder="1" applyAlignment="1">
      <alignment horizontal="right" wrapText="1"/>
    </xf>
    <xf numFmtId="0" fontId="4" fillId="0" borderId="2" xfId="0" applyFont="1" applyBorder="1"/>
    <xf numFmtId="38" fontId="4" fillId="0" borderId="2" xfId="0" applyNumberFormat="1" applyFont="1" applyBorder="1"/>
    <xf numFmtId="164" fontId="4" fillId="0" borderId="2" xfId="1" applyNumberFormat="1" applyFont="1" applyBorder="1"/>
    <xf numFmtId="164" fontId="2" fillId="0" borderId="2" xfId="1" applyNumberFormat="1" applyFont="1" applyBorder="1"/>
    <xf numFmtId="0" fontId="4" fillId="0" borderId="1" xfId="0" applyFont="1" applyBorder="1"/>
    <xf numFmtId="38" fontId="4" fillId="0" borderId="1" xfId="0" applyNumberFormat="1" applyFont="1" applyBorder="1"/>
    <xf numFmtId="164" fontId="2" fillId="0" borderId="1" xfId="1" applyNumberFormat="1" applyFont="1" applyBorder="1"/>
    <xf numFmtId="38" fontId="2" fillId="0" borderId="0" xfId="0" applyNumberFormat="1" applyFont="1" applyAlignment="1" applyProtection="1">
      <alignment horizontal="right"/>
      <protection locked="0"/>
    </xf>
    <xf numFmtId="164" fontId="8" fillId="0" borderId="2" xfId="1" applyNumberFormat="1" applyFont="1" applyBorder="1"/>
    <xf numFmtId="164" fontId="4" fillId="0" borderId="0" xfId="1" applyNumberFormat="1" applyFont="1"/>
    <xf numFmtId="164" fontId="4" fillId="0" borderId="3" xfId="1" applyNumberFormat="1" applyFont="1" applyBorder="1"/>
    <xf numFmtId="0" fontId="9" fillId="0" borderId="0" xfId="2"/>
    <xf numFmtId="0" fontId="7" fillId="0" borderId="0" xfId="0" applyFont="1"/>
    <xf numFmtId="164" fontId="4" fillId="0" borderId="0" xfId="1" applyNumberFormat="1" applyFont="1" applyBorder="1"/>
    <xf numFmtId="164" fontId="8" fillId="0" borderId="1" xfId="1" applyNumberFormat="1" applyFont="1" applyBorder="1"/>
    <xf numFmtId="164" fontId="4" fillId="0" borderId="1" xfId="1" applyNumberFormat="1" applyFont="1" applyBorder="1"/>
    <xf numFmtId="164" fontId="3" fillId="0" borderId="4" xfId="1" applyNumberFormat="1" applyFont="1" applyBorder="1" applyAlignment="1">
      <alignment horizontal="right" wrapText="1"/>
    </xf>
    <xf numFmtId="38" fontId="2" fillId="0" borderId="0" xfId="0" applyNumberFormat="1" applyFont="1" applyBorder="1"/>
    <xf numFmtId="164" fontId="2" fillId="0" borderId="0" xfId="1" applyNumberFormat="1" applyFont="1" applyBorder="1"/>
    <xf numFmtId="164" fontId="2" fillId="0" borderId="5" xfId="1" applyNumberFormat="1" applyFont="1" applyBorder="1"/>
    <xf numFmtId="164" fontId="4" fillId="0" borderId="6" xfId="1" applyNumberFormat="1" applyFont="1" applyBorder="1"/>
    <xf numFmtId="38" fontId="4" fillId="0" borderId="6" xfId="0" applyNumberFormat="1" applyFont="1" applyBorder="1"/>
    <xf numFmtId="38" fontId="4" fillId="0" borderId="4" xfId="0" applyNumberFormat="1" applyFont="1" applyBorder="1"/>
    <xf numFmtId="0" fontId="3" fillId="0" borderId="7" xfId="0" applyFont="1" applyBorder="1" applyAlignment="1">
      <alignment horizontal="right" wrapText="1"/>
    </xf>
    <xf numFmtId="38" fontId="2" fillId="0" borderId="8" xfId="0" applyNumberFormat="1" applyFont="1" applyBorder="1"/>
    <xf numFmtId="38" fontId="4" fillId="0" borderId="9" xfId="0" applyNumberFormat="1" applyFont="1" applyBorder="1"/>
    <xf numFmtId="38" fontId="4" fillId="0" borderId="7" xfId="0" applyNumberFormat="1" applyFont="1" applyBorder="1"/>
    <xf numFmtId="0" fontId="2" fillId="0" borderId="0" xfId="0" applyFont="1" applyBorder="1"/>
    <xf numFmtId="0" fontId="3" fillId="0" borderId="0" xfId="0" applyFont="1" applyBorder="1" applyAlignment="1">
      <alignment wrapText="1"/>
    </xf>
    <xf numFmtId="164" fontId="2" fillId="0" borderId="0" xfId="0" applyNumberFormat="1" applyFont="1"/>
    <xf numFmtId="0" fontId="3" fillId="0" borderId="4" xfId="0" applyFont="1" applyBorder="1" applyAlignment="1">
      <alignment wrapText="1"/>
    </xf>
    <xf numFmtId="0" fontId="2" fillId="0" borderId="5" xfId="0" applyFont="1" applyBorder="1"/>
    <xf numFmtId="0" fontId="4" fillId="0" borderId="6" xfId="0" applyFont="1" applyBorder="1"/>
    <xf numFmtId="0" fontId="2" fillId="0" borderId="6" xfId="0" applyFont="1" applyBorder="1"/>
    <xf numFmtId="0" fontId="2" fillId="0" borderId="4" xfId="0" applyFont="1" applyBorder="1"/>
    <xf numFmtId="0" fontId="4" fillId="0" borderId="3" xfId="0" applyFont="1" applyBorder="1"/>
    <xf numFmtId="0" fontId="4" fillId="0" borderId="10" xfId="0" applyFont="1" applyBorder="1"/>
    <xf numFmtId="38" fontId="4" fillId="0" borderId="3" xfId="0" applyNumberFormat="1" applyFont="1" applyBorder="1"/>
    <xf numFmtId="164" fontId="4" fillId="0" borderId="10" xfId="1" applyNumberFormat="1" applyFont="1" applyBorder="1"/>
    <xf numFmtId="164" fontId="4" fillId="0" borderId="11" xfId="1" applyNumberFormat="1" applyFont="1" applyBorder="1"/>
    <xf numFmtId="164" fontId="2" fillId="0" borderId="8" xfId="1" applyNumberFormat="1" applyFont="1" applyBorder="1"/>
    <xf numFmtId="164" fontId="3" fillId="0" borderId="7" xfId="1" applyNumberFormat="1" applyFont="1" applyBorder="1" applyAlignment="1">
      <alignment horizontal="right" wrapText="1"/>
    </xf>
    <xf numFmtId="164" fontId="4" fillId="0" borderId="9" xfId="1" applyNumberFormat="1" applyFont="1" applyBorder="1"/>
    <xf numFmtId="0" fontId="0" fillId="0" borderId="0" xfId="0" applyFont="1"/>
    <xf numFmtId="0" fontId="3" fillId="0" borderId="11" xfId="0" applyFont="1" applyBorder="1" applyAlignment="1">
      <alignment horizontal="right" wrapText="1"/>
    </xf>
    <xf numFmtId="0" fontId="3" fillId="0" borderId="10" xfId="0" applyFont="1" applyBorder="1" applyAlignment="1">
      <alignment horizontal="right" wrapText="1"/>
    </xf>
    <xf numFmtId="0" fontId="2" fillId="0" borderId="0" xfId="0" applyFont="1" applyAlignment="1"/>
    <xf numFmtId="0" fontId="5" fillId="2" borderId="1" xfId="0" applyFont="1" applyFill="1" applyBorder="1" applyAlignment="1">
      <alignment horizontal="center"/>
    </xf>
    <xf numFmtId="0" fontId="6" fillId="2" borderId="1" xfId="0" applyFont="1" applyFill="1" applyBorder="1" applyAlignment="1"/>
    <xf numFmtId="0" fontId="4" fillId="0" borderId="3" xfId="0" applyFont="1" applyBorder="1" applyAlignment="1">
      <alignment wrapText="1"/>
    </xf>
    <xf numFmtId="0" fontId="2" fillId="0" borderId="3" xfId="0" applyFont="1" applyBorder="1" applyAlignment="1"/>
    <xf numFmtId="164" fontId="3" fillId="0" borderId="11" xfId="1" applyNumberFormat="1" applyFont="1" applyBorder="1" applyAlignment="1">
      <alignment horizontal="right" wrapText="1"/>
    </xf>
    <xf numFmtId="164" fontId="3" fillId="0" borderId="3" xfId="1" applyNumberFormat="1" applyFont="1" applyBorder="1" applyAlignment="1">
      <alignment horizontal="right" wrapText="1"/>
    </xf>
    <xf numFmtId="38" fontId="2" fillId="0" borderId="8" xfId="0" applyNumberFormat="1" applyFont="1" applyBorder="1" applyAlignment="1" applyProtection="1">
      <alignment horizontal="right"/>
      <protection locked="0"/>
    </xf>
    <xf numFmtId="38" fontId="4" fillId="0" borderId="11" xfId="0" applyNumberFormat="1" applyFont="1" applyBorder="1"/>
    <xf numFmtId="164" fontId="2" fillId="0" borderId="9" xfId="1" applyNumberFormat="1" applyFont="1" applyBorder="1"/>
    <xf numFmtId="164" fontId="2" fillId="0" borderId="7" xfId="1" applyNumberFormat="1" applyFont="1" applyBorder="1"/>
    <xf numFmtId="0" fontId="3" fillId="0" borderId="9" xfId="0" applyFont="1" applyBorder="1" applyAlignment="1">
      <alignment horizontal="right" wrapText="1"/>
    </xf>
    <xf numFmtId="0" fontId="3" fillId="0" borderId="2" xfId="0" applyFont="1" applyBorder="1" applyAlignment="1">
      <alignment horizontal="right" wrapText="1"/>
    </xf>
    <xf numFmtId="164" fontId="4" fillId="0" borderId="11" xfId="0" applyNumberFormat="1" applyFont="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urban.org/policy-centers/cross-center-initiatives/state-and-local-finance-initiative/projects/state-tax-and-economic-review"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urban.org/policy-centers/cross-center-initiatives/state-and-local-finance-initiative/projects/state-tax-and-economic-review"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urban.org/policy-centers/cross-center-initiatives/state-and-local-finance-initiative/projects/state-tax-and-economic-review"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urban.org/policy-centers/cross-center-initiatives/state-and-local-finance-initiative/projects/state-tax-and-economic-review"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urban.org/policy-centers/cross-center-initiatives/state-and-local-finance-initiative/projects/state-tax-and-economic-review"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urban.org/policy-centers/cross-center-initiatives/state-and-local-finance-initiative/projects/state-tax-and-economic-review"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urban.org/policy-centers/cross-center-initiatives/state-and-local-finance-initiative/projects/state-tax-and-economic-revie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1</xdr:col>
      <xdr:colOff>2189480</xdr:colOff>
      <xdr:row>6</xdr:row>
      <xdr:rowOff>0</xdr:rowOff>
    </xdr:to>
    <xdr:pic>
      <xdr:nvPicPr>
        <xdr:cNvPr id="2" name="Picture 1" descr="Urban Institute: Elevate the Debate" title="Urban Institute logo">
          <a:hlinkClick xmlns:r="http://schemas.openxmlformats.org/officeDocument/2006/relationships" r:id="rId1"/>
          <a:extLst>
            <a:ext uri="{FF2B5EF4-FFF2-40B4-BE49-F238E27FC236}">
              <a16:creationId xmlns:a16="http://schemas.microsoft.com/office/drawing/2014/main" id="{D64383D3-0F95-4410-B039-6CD08253A3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3858260" cy="1051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4</xdr:col>
      <xdr:colOff>215900</xdr:colOff>
      <xdr:row>0</xdr:row>
      <xdr:rowOff>1097280</xdr:rowOff>
    </xdr:to>
    <xdr:pic>
      <xdr:nvPicPr>
        <xdr:cNvPr id="2" name="Picture 1" descr="Urban Institute: Elevate the Debate" title="Urban Institute logo">
          <a:hlinkClick xmlns:r="http://schemas.openxmlformats.org/officeDocument/2006/relationships" r:id="rId1"/>
          <a:extLst>
            <a:ext uri="{FF2B5EF4-FFF2-40B4-BE49-F238E27FC236}">
              <a16:creationId xmlns:a16="http://schemas.microsoft.com/office/drawing/2014/main" id="{AF99E299-DC5C-46FF-BCA0-A74BC68B7E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3858260" cy="10515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4</xdr:col>
      <xdr:colOff>215900</xdr:colOff>
      <xdr:row>0</xdr:row>
      <xdr:rowOff>1097280</xdr:rowOff>
    </xdr:to>
    <xdr:pic>
      <xdr:nvPicPr>
        <xdr:cNvPr id="4" name="Picture 3" descr="Urban Institute: Elevate the Debate" title="Urban Institute logo">
          <a:hlinkClick xmlns:r="http://schemas.openxmlformats.org/officeDocument/2006/relationships" r:id="rId1"/>
          <a:extLst>
            <a:ext uri="{FF2B5EF4-FFF2-40B4-BE49-F238E27FC236}">
              <a16:creationId xmlns:a16="http://schemas.microsoft.com/office/drawing/2014/main" id="{935A1886-9B15-41E7-9B4B-BA21207497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3858260" cy="10515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4</xdr:col>
      <xdr:colOff>215900</xdr:colOff>
      <xdr:row>0</xdr:row>
      <xdr:rowOff>1097280</xdr:rowOff>
    </xdr:to>
    <xdr:pic>
      <xdr:nvPicPr>
        <xdr:cNvPr id="2" name="Picture 1" descr="Urban Institute: Elevate the Debate" title="Urban Institute logo">
          <a:hlinkClick xmlns:r="http://schemas.openxmlformats.org/officeDocument/2006/relationships" r:id="rId1"/>
          <a:extLst>
            <a:ext uri="{FF2B5EF4-FFF2-40B4-BE49-F238E27FC236}">
              <a16:creationId xmlns:a16="http://schemas.microsoft.com/office/drawing/2014/main" id="{85DB7D7D-1768-48DC-B298-977E9C556FA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3858260" cy="10515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4</xdr:col>
      <xdr:colOff>215900</xdr:colOff>
      <xdr:row>0</xdr:row>
      <xdr:rowOff>1097280</xdr:rowOff>
    </xdr:to>
    <xdr:pic>
      <xdr:nvPicPr>
        <xdr:cNvPr id="2" name="Picture 1" descr="Urban Institute: Elevate the Debate" title="Urban Institute logo">
          <a:hlinkClick xmlns:r="http://schemas.openxmlformats.org/officeDocument/2006/relationships" r:id="rId1"/>
          <a:extLst>
            <a:ext uri="{FF2B5EF4-FFF2-40B4-BE49-F238E27FC236}">
              <a16:creationId xmlns:a16="http://schemas.microsoft.com/office/drawing/2014/main" id="{8F1C2BC8-FD7B-4A49-8974-F5B1D1C3B5F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3858260" cy="10515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4</xdr:col>
      <xdr:colOff>215900</xdr:colOff>
      <xdr:row>0</xdr:row>
      <xdr:rowOff>1097280</xdr:rowOff>
    </xdr:to>
    <xdr:pic>
      <xdr:nvPicPr>
        <xdr:cNvPr id="2" name="Picture 1" descr="Urban Institute: Elevate the Debate" title="Urban Institute logo">
          <a:hlinkClick xmlns:r="http://schemas.openxmlformats.org/officeDocument/2006/relationships" r:id="rId1"/>
          <a:extLst>
            <a:ext uri="{FF2B5EF4-FFF2-40B4-BE49-F238E27FC236}">
              <a16:creationId xmlns:a16="http://schemas.microsoft.com/office/drawing/2014/main" id="{AD13D63F-C6E4-40D7-980D-6E500573D51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3858260" cy="10515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4</xdr:col>
      <xdr:colOff>215900</xdr:colOff>
      <xdr:row>0</xdr:row>
      <xdr:rowOff>1097280</xdr:rowOff>
    </xdr:to>
    <xdr:pic>
      <xdr:nvPicPr>
        <xdr:cNvPr id="2" name="Picture 1" descr="Urban Institute: Elevate the Debate" title="Urban Institute logo">
          <a:hlinkClick xmlns:r="http://schemas.openxmlformats.org/officeDocument/2006/relationships" r:id="rId1"/>
          <a:extLst>
            <a:ext uri="{FF2B5EF4-FFF2-40B4-BE49-F238E27FC236}">
              <a16:creationId xmlns:a16="http://schemas.microsoft.com/office/drawing/2014/main" id="{F748CD16-B025-4297-A5C4-0FD72F26098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20"/>
          <a:ext cx="3858260" cy="1051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403B1-FE2A-41EF-AE9F-8A0C48FF8407}">
  <dimension ref="A1:K15"/>
  <sheetViews>
    <sheetView workbookViewId="0">
      <selection activeCell="A10" sqref="A10"/>
    </sheetView>
  </sheetViews>
  <sheetFormatPr defaultRowHeight="14.4" x14ac:dyDescent="0.3"/>
  <cols>
    <col min="1" max="1" width="24.33203125" customWidth="1"/>
    <col min="2" max="2" width="55.88671875" customWidth="1"/>
  </cols>
  <sheetData>
    <row r="1" spans="1:11" x14ac:dyDescent="0.3">
      <c r="A1" s="54"/>
      <c r="B1" s="54"/>
      <c r="C1" s="54"/>
      <c r="D1" s="54"/>
      <c r="E1" s="54"/>
      <c r="F1" s="54"/>
      <c r="G1" s="54"/>
      <c r="H1" s="54"/>
      <c r="I1" s="54"/>
      <c r="J1" s="54"/>
      <c r="K1" s="54"/>
    </row>
    <row r="9" spans="1:11" x14ac:dyDescent="0.3">
      <c r="A9" s="20" t="s">
        <v>123</v>
      </c>
      <c r="B9" s="20" t="s">
        <v>126</v>
      </c>
    </row>
    <row r="10" spans="1:11" x14ac:dyDescent="0.3">
      <c r="A10" s="19" t="s">
        <v>158</v>
      </c>
      <c r="B10" s="51" t="str">
        <f>Summary!A2</f>
        <v>State fiscal and economic indicators during the pandemic</v>
      </c>
    </row>
    <row r="11" spans="1:11" x14ac:dyDescent="0.3">
      <c r="A11" s="19" t="s">
        <v>146</v>
      </c>
      <c r="B11" t="str">
        <f>StateGovRevenue!A2</f>
        <v>State tax revenue during the pandemic</v>
      </c>
    </row>
    <row r="12" spans="1:11" x14ac:dyDescent="0.3">
      <c r="A12" s="19" t="s">
        <v>147</v>
      </c>
      <c r="B12" t="str">
        <f>StateGDP!A2</f>
        <v>State GDP during the pandemic</v>
      </c>
    </row>
    <row r="13" spans="1:11" x14ac:dyDescent="0.3">
      <c r="A13" s="19" t="s">
        <v>124</v>
      </c>
      <c r="B13" t="str">
        <f>StateLocalGovEmployment!A2</f>
        <v>State and local government employment during the pandemic</v>
      </c>
    </row>
    <row r="14" spans="1:11" x14ac:dyDescent="0.3">
      <c r="A14" s="19" t="s">
        <v>145</v>
      </c>
      <c r="B14" t="str">
        <f>Unemployment!A2</f>
        <v>State unemployment during the pandemic</v>
      </c>
    </row>
    <row r="15" spans="1:11" x14ac:dyDescent="0.3">
      <c r="A15" s="19" t="s">
        <v>125</v>
      </c>
      <c r="B15" t="str">
        <f>StateLocalProposedAid!A2</f>
        <v>Proposed state &amp; local aid distribution by state</v>
      </c>
    </row>
  </sheetData>
  <mergeCells count="1">
    <mergeCell ref="A1:K1"/>
  </mergeCells>
  <hyperlinks>
    <hyperlink ref="A11" location="StateGovRevenue!A1" display="StateGovRevenue" xr:uid="{C7B23CE3-2164-4465-B969-822F4D489163}"/>
    <hyperlink ref="A12" location="StateGDP!A1" display="StateGDP" xr:uid="{2C3EA52D-7667-4E91-A607-5C3EA226271C}"/>
    <hyperlink ref="A13" location="StateLocalGovEmployment!A1" display="StateLocalGovEmployment" xr:uid="{48FB63EF-D83A-4EF0-B876-9E07B73D0ADD}"/>
    <hyperlink ref="A15" location="StateLocalProposedAid!A1" display="StateLocalProposedAid" xr:uid="{341442AC-965B-4A5A-9FA0-B069490BD852}"/>
    <hyperlink ref="A14" location="Unemployment!A1" display="Unemployment" xr:uid="{8F1458B2-A4AA-4D52-AACE-D1D756A1E314}"/>
    <hyperlink ref="A10" location="Summary!A1" display="Summary" xr:uid="{69BF45D8-03F8-4C5A-BECA-9D2E4229003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946A-A3D9-4F7A-8CC1-C0C8F1CAE60F}">
  <dimension ref="A1:O55"/>
  <sheetViews>
    <sheetView zoomScaleNormal="100" workbookViewId="0">
      <pane xSplit="2" ySplit="3" topLeftCell="C46" activePane="bottomRight" state="frozen"/>
      <selection pane="topRight" activeCell="C1" sqref="C1"/>
      <selection pane="bottomLeft" activeCell="A4" sqref="A4"/>
      <selection pane="bottomRight" activeCell="H60" sqref="H60"/>
    </sheetView>
  </sheetViews>
  <sheetFormatPr defaultColWidth="8.77734375" defaultRowHeight="13.8" x14ac:dyDescent="0.3"/>
  <cols>
    <col min="1" max="1" width="15.77734375" style="1" customWidth="1"/>
    <col min="2" max="2" width="9.77734375" style="1" customWidth="1"/>
    <col min="3" max="10" width="13.77734375" style="1" customWidth="1"/>
    <col min="11" max="13" width="13.77734375" style="4" customWidth="1"/>
    <col min="14" max="16384" width="8.77734375" style="1"/>
  </cols>
  <sheetData>
    <row r="1" spans="1:15" ht="87" customHeight="1" x14ac:dyDescent="0.3">
      <c r="A1" s="54"/>
      <c r="B1" s="54"/>
      <c r="C1" s="54"/>
      <c r="D1" s="54"/>
      <c r="E1" s="54"/>
      <c r="F1" s="54"/>
      <c r="G1" s="54"/>
      <c r="H1" s="54"/>
      <c r="I1" s="54"/>
      <c r="J1" s="54"/>
      <c r="K1" s="54"/>
      <c r="L1" s="54"/>
      <c r="M1" s="54"/>
    </row>
    <row r="2" spans="1:15" ht="15.6" x14ac:dyDescent="0.3">
      <c r="A2" s="55" t="s">
        <v>159</v>
      </c>
      <c r="B2" s="56"/>
      <c r="C2" s="56"/>
      <c r="D2" s="56"/>
      <c r="E2" s="56"/>
      <c r="F2" s="56"/>
      <c r="G2" s="56"/>
      <c r="H2" s="56"/>
      <c r="I2" s="56"/>
      <c r="J2" s="56"/>
      <c r="K2" s="56"/>
      <c r="L2" s="56"/>
      <c r="M2" s="56"/>
    </row>
    <row r="3" spans="1:15" s="3" customFormat="1" ht="57" customHeight="1" x14ac:dyDescent="0.3">
      <c r="A3" s="5" t="s">
        <v>0</v>
      </c>
      <c r="B3" s="38" t="s">
        <v>0</v>
      </c>
      <c r="C3" s="7" t="str">
        <f>StateGovRevenue!G3</f>
        <v>State revenue loss as share of total loss</v>
      </c>
      <c r="D3" s="7" t="str">
        <f>StateGovRevenue!I3</f>
        <v>Per capita state revenue loss as share of total loss</v>
      </c>
      <c r="E3" s="52" t="str">
        <f>StateGDP!G3</f>
        <v>State GDP loss as share of total loss</v>
      </c>
      <c r="F3" s="53" t="str">
        <f>StateGDP!I3</f>
        <v>Per capita state GDP loss as share of total loss</v>
      </c>
      <c r="G3" s="6" t="str">
        <f>StateLocalGovEmployment!G3</f>
        <v>State gov emp loss as share of total loss</v>
      </c>
      <c r="H3" s="6" t="str">
        <f>StateLocalGovEmployment!L3</f>
        <v>Local gov emp loss as share of total loss</v>
      </c>
      <c r="I3" s="24" t="str">
        <f>StateLocalGovEmployment!Q3</f>
        <v>State-local gov emp loss as share of total loss</v>
      </c>
      <c r="J3" s="6" t="str">
        <f>Unemployment!F3</f>
        <v>Share of total unemployment, December 2020</v>
      </c>
      <c r="K3" s="7" t="str">
        <f>Unemployment!J3</f>
        <v>December 2020,
unemployment rate</v>
      </c>
      <c r="L3" s="49" t="str">
        <f>StateLocalProposedAid!G3</f>
        <v>State share of total state aid</v>
      </c>
      <c r="M3" s="7" t="str">
        <f>StateLocalProposedAid!H3</f>
        <v>State share of local aid</v>
      </c>
    </row>
    <row r="4" spans="1:15" x14ac:dyDescent="0.3">
      <c r="A4" s="35" t="s">
        <v>52</v>
      </c>
      <c r="B4" s="39" t="s">
        <v>2</v>
      </c>
      <c r="C4" s="4">
        <f>StateGovRevenue!G4</f>
        <v>0</v>
      </c>
      <c r="D4" s="4">
        <f>StateGovRevenue!I4</f>
        <v>0</v>
      </c>
      <c r="E4" s="48">
        <f>StateGDP!G4</f>
        <v>8.4453351203335834E-3</v>
      </c>
      <c r="F4" s="27">
        <f>StateGDP!I4</f>
        <v>1.1025191577268511E-2</v>
      </c>
      <c r="G4" s="26">
        <f>StateLocalGovEmployment!G4</f>
        <v>1.2258914666773146E-2</v>
      </c>
      <c r="H4" s="26">
        <f>StateLocalGovEmployment!L4</f>
        <v>9.2080318799087034E-3</v>
      </c>
      <c r="I4" s="27">
        <f>StateLocalGovEmployment!Q4</f>
        <v>1.0041898617148918E-2</v>
      </c>
      <c r="J4" s="4">
        <f>Unemployment!F4</f>
        <v>8.1833395642788177E-3</v>
      </c>
      <c r="K4" s="4">
        <f>Unemployment!J4</f>
        <v>3.9E-2</v>
      </c>
      <c r="L4" s="48">
        <f>StateLocalProposedAid!G4</f>
        <v>1.0953242467190928E-2</v>
      </c>
      <c r="M4" s="26">
        <f>StateLocalProposedAid!H4</f>
        <v>1.3521187468420378E-2</v>
      </c>
    </row>
    <row r="5" spans="1:15" x14ac:dyDescent="0.3">
      <c r="A5" s="35" t="s">
        <v>51</v>
      </c>
      <c r="B5" s="39" t="s">
        <v>3</v>
      </c>
      <c r="C5" s="4">
        <f>StateGovRevenue!G5</f>
        <v>2.2134582901563844E-2</v>
      </c>
      <c r="D5" s="4">
        <f>StateGovRevenue!I5</f>
        <v>0.15724592815873212</v>
      </c>
      <c r="E5" s="48">
        <f>StateGDP!G5</f>
        <v>5.8353330486694624E-3</v>
      </c>
      <c r="F5" s="27">
        <f>StateGDP!I5</f>
        <v>5.1058980476203504E-2</v>
      </c>
      <c r="G5" s="26">
        <f>StateLocalGovEmployment!G5</f>
        <v>2.4358104061014785E-3</v>
      </c>
      <c r="H5" s="26">
        <f>StateLocalGovEmployment!L5</f>
        <v>4.487948311216015E-3</v>
      </c>
      <c r="I5" s="27">
        <f>StateLocalGovEmployment!Q5</f>
        <v>4.0226606605425173E-3</v>
      </c>
      <c r="J5" s="4">
        <f>Unemployment!F5</f>
        <v>1.8911597327415197E-3</v>
      </c>
      <c r="K5" s="4">
        <f>Unemployment!J5</f>
        <v>5.7999999999999996E-2</v>
      </c>
      <c r="L5" s="48">
        <f>StateLocalProposedAid!G5</f>
        <v>5.2659728522742952E-3</v>
      </c>
      <c r="M5" s="26">
        <f>StateLocalProposedAid!H5</f>
        <v>1.8026889003270056E-3</v>
      </c>
    </row>
    <row r="6" spans="1:15" x14ac:dyDescent="0.3">
      <c r="A6" s="35" t="s">
        <v>54</v>
      </c>
      <c r="B6" s="39" t="s">
        <v>7</v>
      </c>
      <c r="C6" s="4">
        <f>StateGovRevenue!G6</f>
        <v>0</v>
      </c>
      <c r="D6" s="4">
        <f>StateGovRevenue!I6</f>
        <v>0</v>
      </c>
      <c r="E6" s="48">
        <f>StateGDP!G6</f>
        <v>5.3601258120368417E-3</v>
      </c>
      <c r="F6" s="27">
        <f>StateGDP!I6</f>
        <v>4.7137623820803594E-3</v>
      </c>
      <c r="G6" s="26">
        <f>StateLocalGovEmployment!G6</f>
        <v>0</v>
      </c>
      <c r="H6" s="26">
        <f>StateLocalGovEmployment!L6</f>
        <v>1.4327903947589074E-2</v>
      </c>
      <c r="I6" s="27">
        <f>StateLocalGovEmployment!Q6</f>
        <v>9.1075397840156159E-3</v>
      </c>
      <c r="J6" s="4">
        <f>Unemployment!F6</f>
        <v>2.5082056363459417E-2</v>
      </c>
      <c r="K6" s="4">
        <f>Unemployment!J6</f>
        <v>7.4999999999999997E-2</v>
      </c>
      <c r="L6" s="48">
        <f>StateLocalProposedAid!G6</f>
        <v>2.4797614541071211E-2</v>
      </c>
      <c r="M6" s="26">
        <f>StateLocalProposedAid!H6</f>
        <v>2.0662501805660115E-2</v>
      </c>
    </row>
    <row r="7" spans="1:15" x14ac:dyDescent="0.3">
      <c r="A7" s="35" t="s">
        <v>53</v>
      </c>
      <c r="B7" s="39" t="s">
        <v>9</v>
      </c>
      <c r="C7" s="4">
        <f>StateGovRevenue!G7</f>
        <v>4.4840968154660174E-4</v>
      </c>
      <c r="D7" s="4">
        <f>StateGovRevenue!I7</f>
        <v>7.7220580655571185E-4</v>
      </c>
      <c r="E7" s="48">
        <f>StateGDP!G7</f>
        <v>4.8374899461666758E-3</v>
      </c>
      <c r="F7" s="27">
        <f>StateGDP!I7</f>
        <v>1.0260690370737357E-2</v>
      </c>
      <c r="G7" s="26">
        <f>StateLocalGovEmployment!G7</f>
        <v>8.3456454897577106E-3</v>
      </c>
      <c r="H7" s="26">
        <f>StateLocalGovEmployment!L7</f>
        <v>8.3052836563882564E-3</v>
      </c>
      <c r="I7" s="27">
        <f>StateLocalGovEmployment!Q7</f>
        <v>8.3895587859236908E-3</v>
      </c>
      <c r="J7" s="4">
        <f>Unemployment!F7</f>
        <v>5.3497317982302995E-3</v>
      </c>
      <c r="K7" s="4">
        <f>Unemployment!J7</f>
        <v>4.2000000000000003E-2</v>
      </c>
      <c r="L7" s="48">
        <f>StateLocalProposedAid!G7</f>
        <v>8.5266508437940973E-3</v>
      </c>
      <c r="M7" s="26">
        <f>StateLocalProposedAid!H7</f>
        <v>7.7951685082212566E-3</v>
      </c>
    </row>
    <row r="8" spans="1:15" x14ac:dyDescent="0.3">
      <c r="A8" s="35" t="s">
        <v>55</v>
      </c>
      <c r="B8" s="39" t="s">
        <v>4</v>
      </c>
      <c r="C8" s="4">
        <f>StateGovRevenue!G8</f>
        <v>0</v>
      </c>
      <c r="D8" s="4">
        <f>StateGovRevenue!I8</f>
        <v>0</v>
      </c>
      <c r="E8" s="48">
        <f>StateGDP!G8</f>
        <v>0.11492048958686023</v>
      </c>
      <c r="F8" s="27">
        <f>StateGDP!I8</f>
        <v>1.8617164669473569E-2</v>
      </c>
      <c r="G8" s="26">
        <f>StateLocalGovEmployment!G8</f>
        <v>8.9366289981232361E-2</v>
      </c>
      <c r="H8" s="26">
        <f>StateLocalGovEmployment!L8</f>
        <v>0.16423569466475796</v>
      </c>
      <c r="I8" s="27">
        <f>StateLocalGovEmployment!Q8</f>
        <v>0.14726478745795407</v>
      </c>
      <c r="J8" s="4">
        <f>Unemployment!F8</f>
        <v>0.1589646477748887</v>
      </c>
      <c r="K8" s="4">
        <f>Unemployment!J8</f>
        <v>0.09</v>
      </c>
      <c r="L8" s="48">
        <f>StateLocalProposedAid!G8</f>
        <v>0.13466450547652792</v>
      </c>
      <c r="M8" s="26">
        <f>StateLocalProposedAid!H8</f>
        <v>0.12515161837413119</v>
      </c>
    </row>
    <row r="9" spans="1:15" x14ac:dyDescent="0.3">
      <c r="A9" s="35" t="s">
        <v>56</v>
      </c>
      <c r="B9" s="39" t="s">
        <v>13</v>
      </c>
      <c r="C9" s="4">
        <f>StateGovRevenue!G9</f>
        <v>0</v>
      </c>
      <c r="D9" s="4">
        <f>StateGovRevenue!I9</f>
        <v>0</v>
      </c>
      <c r="E9" s="48">
        <f>StateGDP!G9</f>
        <v>1.2789060803088169E-2</v>
      </c>
      <c r="F9" s="27">
        <f>StateGDP!I9</f>
        <v>1.4215397870349524E-2</v>
      </c>
      <c r="G9" s="26">
        <f>StateLocalGovEmployment!G9</f>
        <v>2.8111647965499333E-2</v>
      </c>
      <c r="H9" s="26">
        <f>StateLocalGovEmployment!L9</f>
        <v>2.0427902657948693E-2</v>
      </c>
      <c r="I9" s="27">
        <f>StateLocalGovEmployment!Q9</f>
        <v>2.2503294844306326E-2</v>
      </c>
      <c r="J9" s="4">
        <f>Unemployment!F9</f>
        <v>2.5164886336429361E-2</v>
      </c>
      <c r="K9" s="4">
        <f>Unemployment!J9</f>
        <v>8.4000000000000005E-2</v>
      </c>
      <c r="L9" s="48">
        <f>StateLocalProposedAid!G9</f>
        <v>2.0426546338162051E-2</v>
      </c>
      <c r="M9" s="26">
        <f>StateLocalProposedAid!H9</f>
        <v>1.5185283395042284E-2</v>
      </c>
    </row>
    <row r="10" spans="1:15" x14ac:dyDescent="0.3">
      <c r="A10" s="35" t="s">
        <v>57</v>
      </c>
      <c r="B10" s="39" t="s">
        <v>16</v>
      </c>
      <c r="C10" s="4">
        <f>StateGovRevenue!G10</f>
        <v>1.7611166493240283E-2</v>
      </c>
      <c r="D10" s="4">
        <f>StateGovRevenue!I10</f>
        <v>2.5670997192783287E-2</v>
      </c>
      <c r="E10" s="48">
        <f>StateGDP!G10</f>
        <v>1.327536541801827E-2</v>
      </c>
      <c r="F10" s="27">
        <f>StateGDP!I10</f>
        <v>2.3834142168457136E-2</v>
      </c>
      <c r="G10" s="26">
        <f>StateLocalGovEmployment!G10</f>
        <v>1.0342211396398208E-2</v>
      </c>
      <c r="H10" s="26">
        <f>StateLocalGovEmployment!L10</f>
        <v>1.9447776015269345E-2</v>
      </c>
      <c r="I10" s="27">
        <f>StateLocalGovEmployment!Q10</f>
        <v>1.7379074296280245E-2</v>
      </c>
      <c r="J10" s="4">
        <f>Unemployment!F10</f>
        <v>1.4057723516354852E-2</v>
      </c>
      <c r="K10" s="4">
        <f>Unemployment!J10</f>
        <v>0.08</v>
      </c>
      <c r="L10" s="48">
        <f>StateLocalProposedAid!G10</f>
        <v>1.3678691675045275E-2</v>
      </c>
      <c r="M10" s="26">
        <f>StateLocalProposedAid!H10</f>
        <v>1.2202323703239122E-2</v>
      </c>
    </row>
    <row r="11" spans="1:15" x14ac:dyDescent="0.3">
      <c r="A11" s="35" t="s">
        <v>58</v>
      </c>
      <c r="B11" s="39" t="s">
        <v>19</v>
      </c>
      <c r="C11" s="4">
        <f>StateGovRevenue!G11</f>
        <v>0</v>
      </c>
      <c r="D11" s="4">
        <f>StateGovRevenue!I11</f>
        <v>0</v>
      </c>
      <c r="E11" s="48">
        <f>StateGDP!G11</f>
        <v>2.8189643235864703E-3</v>
      </c>
      <c r="F11" s="27">
        <f>StateGDP!I11</f>
        <v>1.8530340587282503E-2</v>
      </c>
      <c r="G11" s="26">
        <f>StateLocalGovEmployment!G11</f>
        <v>4.5122389490076919E-3</v>
      </c>
      <c r="H11" s="26">
        <f>StateLocalGovEmployment!L11</f>
        <v>1.3541223352806914E-3</v>
      </c>
      <c r="I11" s="27">
        <f>StateLocalGovEmployment!Q11</f>
        <v>2.1441076381375733E-3</v>
      </c>
      <c r="J11" s="4">
        <f>Unemployment!F11</f>
        <v>2.3550449763948601E-3</v>
      </c>
      <c r="K11" s="4">
        <f>Unemployment!J11</f>
        <v>5.2999999999999999E-2</v>
      </c>
      <c r="L11" s="48">
        <f>StateLocalProposedAid!G11</f>
        <v>4.7191105965283878E-3</v>
      </c>
      <c r="M11" s="26">
        <f>StateLocalProposedAid!H11</f>
        <v>2.6296419196730134E-3</v>
      </c>
    </row>
    <row r="12" spans="1:15" x14ac:dyDescent="0.3">
      <c r="A12" s="35" t="s">
        <v>59</v>
      </c>
      <c r="B12" s="39" t="s">
        <v>8</v>
      </c>
      <c r="C12" s="4">
        <f>StateGovRevenue!G12</f>
        <v>0.15198275073069409</v>
      </c>
      <c r="D12" s="4">
        <f>StateGovRevenue!I12</f>
        <v>3.6775187229122812E-2</v>
      </c>
      <c r="E12" s="48">
        <f>StateGDP!G12</f>
        <v>3.3871915349014195E-2</v>
      </c>
      <c r="F12" s="27">
        <f>StateGDP!I12</f>
        <v>1.0094824477809955E-2</v>
      </c>
      <c r="G12" s="26">
        <f>StateLocalGovEmployment!G12</f>
        <v>4.2486922493311707E-2</v>
      </c>
      <c r="H12" s="26">
        <f>StateLocalGovEmployment!L12</f>
        <v>2.7314581963090397E-2</v>
      </c>
      <c r="I12" s="27">
        <f>StateLocalGovEmployment!Q12</f>
        <v>3.1296103231897972E-2</v>
      </c>
      <c r="J12" s="4">
        <f>Unemployment!F12</f>
        <v>5.7431928673483595E-2</v>
      </c>
      <c r="K12" s="4">
        <f>Unemployment!J12</f>
        <v>6.0999999999999999E-2</v>
      </c>
      <c r="L12" s="48">
        <f>StateLocalProposedAid!G12</f>
        <v>5.2862158865139293E-2</v>
      </c>
      <c r="M12" s="26">
        <f>StateLocalProposedAid!H12</f>
        <v>5.4901251300215927E-2</v>
      </c>
      <c r="O12" s="37"/>
    </row>
    <row r="13" spans="1:15" x14ac:dyDescent="0.3">
      <c r="A13" s="35" t="s">
        <v>60</v>
      </c>
      <c r="B13" s="39" t="s">
        <v>20</v>
      </c>
      <c r="C13" s="4">
        <f>StateGovRevenue!G13</f>
        <v>0</v>
      </c>
      <c r="D13" s="4">
        <f>StateGovRevenue!I13</f>
        <v>0</v>
      </c>
      <c r="E13" s="48">
        <f>StateGDP!G13</f>
        <v>2.0206253754862451E-2</v>
      </c>
      <c r="F13" s="27">
        <f>StateGDP!I13</f>
        <v>1.2181877260898305E-2</v>
      </c>
      <c r="G13" s="26">
        <f>StateLocalGovEmployment!G13</f>
        <v>3.3741963822225628E-2</v>
      </c>
      <c r="H13" s="26">
        <f>StateLocalGovEmployment!L13</f>
        <v>1.5746508298835473E-2</v>
      </c>
      <c r="I13" s="27">
        <f>StateLocalGovEmployment!Q13</f>
        <v>2.0319845781615803E-2</v>
      </c>
      <c r="J13" s="4">
        <f>Unemployment!F13</f>
        <v>2.6763710487368381E-2</v>
      </c>
      <c r="K13" s="4">
        <f>Unemployment!J13</f>
        <v>5.5999999999999994E-2</v>
      </c>
      <c r="L13" s="48">
        <f>StateLocalProposedAid!G13</f>
        <v>2.4047344454566997E-2</v>
      </c>
      <c r="M13" s="26">
        <f>StateLocalProposedAid!H13</f>
        <v>2.7185166321104411E-2</v>
      </c>
    </row>
    <row r="14" spans="1:15" x14ac:dyDescent="0.3">
      <c r="A14" s="35" t="s">
        <v>61</v>
      </c>
      <c r="B14" s="39" t="s">
        <v>5</v>
      </c>
      <c r="C14" s="4">
        <f>StateGovRevenue!G14</f>
        <v>4.9175763587244008E-2</v>
      </c>
      <c r="D14" s="4">
        <f>StateGovRevenue!I14</f>
        <v>0.18049959463622767</v>
      </c>
      <c r="E14" s="48">
        <f>StateGDP!G14</f>
        <v>8.2155134809892318E-3</v>
      </c>
      <c r="F14" s="27">
        <f>StateGDP!I14</f>
        <v>3.7141398822674927E-2</v>
      </c>
      <c r="G14" s="26">
        <f>StateLocalGovEmployment!G14</f>
        <v>2.9109930918819662E-2</v>
      </c>
      <c r="H14" s="26">
        <f>StateLocalGovEmployment!L14</f>
        <v>3.0951367663558765E-4</v>
      </c>
      <c r="I14" s="27">
        <f>StateLocalGovEmployment!Q14</f>
        <v>7.4060231720990636E-3</v>
      </c>
      <c r="J14" s="4">
        <f>Unemployment!F14</f>
        <v>5.6724508351289954E-3</v>
      </c>
      <c r="K14" s="4">
        <f>Unemployment!J14</f>
        <v>9.3000000000000013E-2</v>
      </c>
      <c r="L14" s="48">
        <f>StateLocalProposedAid!G14</f>
        <v>8.4325744244366889E-3</v>
      </c>
      <c r="M14" s="26">
        <f>StateLocalProposedAid!H14</f>
        <v>4.095317432993008E-3</v>
      </c>
    </row>
    <row r="15" spans="1:15" x14ac:dyDescent="0.3">
      <c r="A15" s="35" t="s">
        <v>63</v>
      </c>
      <c r="B15" s="39" t="s">
        <v>23</v>
      </c>
      <c r="C15" s="4">
        <f>StateGovRevenue!G15</f>
        <v>0</v>
      </c>
      <c r="D15" s="4">
        <f>StateGovRevenue!I15</f>
        <v>0</v>
      </c>
      <c r="E15" s="48">
        <f>StateGDP!G15</f>
        <v>1.9698997658084798E-3</v>
      </c>
      <c r="F15" s="27">
        <f>StateGDP!I15</f>
        <v>7.0558821144360503E-3</v>
      </c>
      <c r="G15" s="26">
        <f>StateLocalGovEmployment!G15</f>
        <v>4.4723076308748992E-3</v>
      </c>
      <c r="H15" s="26">
        <f>StateLocalGovEmployment!L15</f>
        <v>3.7399569260133472E-3</v>
      </c>
      <c r="I15" s="27">
        <f>StateLocalGovEmployment!Q15</f>
        <v>3.9538131675748139E-3</v>
      </c>
      <c r="J15" s="4">
        <f>Unemployment!F15</f>
        <v>3.7515620601702728E-3</v>
      </c>
      <c r="K15" s="4">
        <f>Unemployment!J15</f>
        <v>4.4000000000000004E-2</v>
      </c>
      <c r="L15" s="48">
        <f>StateLocalProposedAid!G15</f>
        <v>6.1399938090441735E-3</v>
      </c>
      <c r="M15" s="26">
        <f>StateLocalProposedAid!H15</f>
        <v>4.4944956318417875E-3</v>
      </c>
    </row>
    <row r="16" spans="1:15" x14ac:dyDescent="0.3">
      <c r="A16" s="35" t="s">
        <v>64</v>
      </c>
      <c r="B16" s="39" t="s">
        <v>22</v>
      </c>
      <c r="C16" s="4">
        <f>StateGovRevenue!G16</f>
        <v>2.7310004369305939E-2</v>
      </c>
      <c r="D16" s="4">
        <f>StateGovRevenue!I16</f>
        <v>1.1200356651928709E-2</v>
      </c>
      <c r="E16" s="48">
        <f>StateGDP!G16</f>
        <v>4.0405646475009889E-2</v>
      </c>
      <c r="F16" s="27">
        <f>StateGDP!I16</f>
        <v>2.041035539976678E-2</v>
      </c>
      <c r="G16" s="26">
        <f>StateLocalGovEmployment!G16</f>
        <v>1.5932595934991748E-2</v>
      </c>
      <c r="H16" s="26">
        <f>StateLocalGovEmployment!L16</f>
        <v>5.1559819966211305E-2</v>
      </c>
      <c r="I16" s="27">
        <f>StateLocalGovEmployment!Q16</f>
        <v>4.3246060939866576E-2</v>
      </c>
      <c r="J16" s="4">
        <f>Unemployment!F16</f>
        <v>4.358436517884029E-2</v>
      </c>
      <c r="K16" s="4">
        <f>Unemployment!J16</f>
        <v>7.5999999999999998E-2</v>
      </c>
      <c r="L16" s="48">
        <f>StateLocalProposedAid!G16</f>
        <v>3.8704668754093473E-2</v>
      </c>
      <c r="M16" s="26">
        <f>StateLocalProposedAid!H16</f>
        <v>4.6557080822029799E-2</v>
      </c>
    </row>
    <row r="17" spans="1:13" x14ac:dyDescent="0.3">
      <c r="A17" s="35" t="s">
        <v>65</v>
      </c>
      <c r="B17" s="39" t="s">
        <v>25</v>
      </c>
      <c r="C17" s="4">
        <f>StateGovRevenue!G17</f>
        <v>2.1103854467577614E-2</v>
      </c>
      <c r="D17" s="4">
        <f>StateGovRevenue!I17</f>
        <v>1.6291184423177649E-2</v>
      </c>
      <c r="E17" s="48">
        <f>StateGDP!G17</f>
        <v>1.6621432187121501E-2</v>
      </c>
      <c r="F17" s="27">
        <f>StateGDP!I17</f>
        <v>1.580366240299462E-2</v>
      </c>
      <c r="G17" s="26">
        <f>StateLocalGovEmployment!G17</f>
        <v>3.0148145190272847E-2</v>
      </c>
      <c r="H17" s="26">
        <f>StateLocalGovEmployment!L17</f>
        <v>1.3193020466591886E-2</v>
      </c>
      <c r="I17" s="27">
        <f>StateLocalGovEmployment!Q17</f>
        <v>1.7487263213801025E-2</v>
      </c>
      <c r="J17" s="4">
        <f>Unemployment!F17</f>
        <v>1.3495489365743973E-2</v>
      </c>
      <c r="K17" s="4">
        <f>Unemployment!J17</f>
        <v>4.2999999999999997E-2</v>
      </c>
      <c r="L17" s="48">
        <f>StateLocalProposedAid!G17</f>
        <v>1.5811533935850153E-2</v>
      </c>
      <c r="M17" s="26">
        <f>StateLocalProposedAid!H17</f>
        <v>2.0258150741823577E-2</v>
      </c>
    </row>
    <row r="18" spans="1:13" x14ac:dyDescent="0.3">
      <c r="A18" s="35" t="s">
        <v>62</v>
      </c>
      <c r="B18" s="39" t="s">
        <v>26</v>
      </c>
      <c r="C18" s="4">
        <f>StateGovRevenue!G18</f>
        <v>7.3327404773183922E-3</v>
      </c>
      <c r="D18" s="4">
        <f>StateGovRevenue!I18</f>
        <v>1.2078317104383235E-2</v>
      </c>
      <c r="E18" s="48">
        <f>StateGDP!G18</f>
        <v>7.2334185252818615E-3</v>
      </c>
      <c r="F18" s="27">
        <f>StateGDP!I18</f>
        <v>1.4675135900379608E-2</v>
      </c>
      <c r="G18" s="26">
        <f>StateLocalGovEmployment!G18</f>
        <v>3.9532004951483976E-3</v>
      </c>
      <c r="H18" s="26">
        <f>StateLocalGovEmployment!L18</f>
        <v>1.4585832011452025E-2</v>
      </c>
      <c r="I18" s="27">
        <f>StateLocalGovEmployment!Q18</f>
        <v>1.2097488050042305E-2</v>
      </c>
      <c r="J18" s="4">
        <f>Unemployment!F18</f>
        <v>4.7485133375421429E-3</v>
      </c>
      <c r="K18" s="4">
        <f>Unemployment!J18</f>
        <v>3.1E-2</v>
      </c>
      <c r="L18" s="48">
        <f>StateLocalProposedAid!G18</f>
        <v>7.1246301789532089E-3</v>
      </c>
      <c r="M18" s="26">
        <f>StateLocalProposedAid!H18</f>
        <v>9.0798576054715845E-3</v>
      </c>
    </row>
    <row r="19" spans="1:13" x14ac:dyDescent="0.3">
      <c r="A19" s="35" t="s">
        <v>66</v>
      </c>
      <c r="B19" s="39" t="s">
        <v>24</v>
      </c>
      <c r="C19" s="4">
        <f>StateGovRevenue!G19</f>
        <v>8.5830909206358868E-3</v>
      </c>
      <c r="D19" s="4">
        <f>StateGovRevenue!I19</f>
        <v>1.5311069546157871E-2</v>
      </c>
      <c r="E19" s="48">
        <f>StateGDP!G19</f>
        <v>7.3610153520947373E-3</v>
      </c>
      <c r="F19" s="27">
        <f>StateGDP!I19</f>
        <v>1.6173274754315705E-2</v>
      </c>
      <c r="G19" s="26">
        <f>StateLocalGovEmployment!G19</f>
        <v>6.6685301281795032E-3</v>
      </c>
      <c r="H19" s="26">
        <f>StateLocalGovEmployment!L19</f>
        <v>1.2909299596342674E-2</v>
      </c>
      <c r="I19" s="27">
        <f>StateLocalGovEmployment!Q19</f>
        <v>1.1487695969471105E-2</v>
      </c>
      <c r="J19" s="4">
        <f>Unemployment!F19</f>
        <v>5.3931100233522563E-3</v>
      </c>
      <c r="K19" s="4">
        <f>Unemployment!J19</f>
        <v>3.7999999999999999E-2</v>
      </c>
      <c r="L19" s="48">
        <f>StateLocalProposedAid!G19</f>
        <v>8.1932595510996169E-3</v>
      </c>
      <c r="M19" s="26">
        <f>StateLocalProposedAid!H19</f>
        <v>7.7271448529979379E-3</v>
      </c>
    </row>
    <row r="20" spans="1:13" x14ac:dyDescent="0.3">
      <c r="A20" s="35" t="s">
        <v>67</v>
      </c>
      <c r="B20" s="39" t="s">
        <v>28</v>
      </c>
      <c r="C20" s="4">
        <f>StateGovRevenue!G20</f>
        <v>0</v>
      </c>
      <c r="D20" s="4">
        <f>StateGovRevenue!I20</f>
        <v>0</v>
      </c>
      <c r="E20" s="48">
        <f>StateGDP!G20</f>
        <v>1.0883811324123959E-2</v>
      </c>
      <c r="F20" s="27">
        <f>StateGDP!I20</f>
        <v>1.5593627758542845E-2</v>
      </c>
      <c r="G20" s="26">
        <f>StateLocalGovEmployment!G20</f>
        <v>3.4700315457413332E-2</v>
      </c>
      <c r="H20" s="26">
        <f>StateLocalGovEmployment!L20</f>
        <v>1.648160328084497E-2</v>
      </c>
      <c r="I20" s="27">
        <f>StateLocalGovEmployment!Q20</f>
        <v>2.1116509628813659E-2</v>
      </c>
      <c r="J20" s="4">
        <f>Unemployment!F20</f>
        <v>1.1255153618281529E-2</v>
      </c>
      <c r="K20" s="4">
        <f>Unemployment!J20</f>
        <v>0.06</v>
      </c>
      <c r="L20" s="48">
        <f>StateLocalProposedAid!G20</f>
        <v>1.2609237537910161E-2</v>
      </c>
      <c r="M20" s="26">
        <f>StateLocalProposedAid!H20</f>
        <v>1.2640259357475023E-2</v>
      </c>
    </row>
    <row r="21" spans="1:13" x14ac:dyDescent="0.3">
      <c r="A21" s="35" t="s">
        <v>68</v>
      </c>
      <c r="B21" s="39" t="s">
        <v>14</v>
      </c>
      <c r="C21" s="4">
        <f>StateGovRevenue!G21</f>
        <v>2.9074811014920137E-2</v>
      </c>
      <c r="D21" s="4">
        <f>StateGovRevenue!I21</f>
        <v>3.2503169346241277E-2</v>
      </c>
      <c r="E21" s="48">
        <f>StateGDP!G21</f>
        <v>2.0336429225595028E-2</v>
      </c>
      <c r="F21" s="27">
        <f>StateGDP!I21</f>
        <v>2.8001541140372604E-2</v>
      </c>
      <c r="G21" s="26">
        <f>StateLocalGovEmployment!G21</f>
        <v>0</v>
      </c>
      <c r="H21" s="26">
        <f>StateLocalGovEmployment!L21</f>
        <v>1.248371829096862E-2</v>
      </c>
      <c r="I21" s="27">
        <f>StateLocalGovEmployment!Q21</f>
        <v>7.6322363632786829E-3</v>
      </c>
      <c r="J21" s="4">
        <f>Unemployment!F21</f>
        <v>1.413157868412715E-2</v>
      </c>
      <c r="K21" s="4">
        <f>Unemployment!J21</f>
        <v>7.2000000000000008E-2</v>
      </c>
      <c r="L21" s="48">
        <f>StateLocalProposedAid!G21</f>
        <v>1.6578618585995176E-2</v>
      </c>
      <c r="M21" s="26">
        <f>StateLocalProposedAid!H21</f>
        <v>1.4030848263997531E-2</v>
      </c>
    </row>
    <row r="22" spans="1:13" x14ac:dyDescent="0.3">
      <c r="A22" s="35" t="s">
        <v>71</v>
      </c>
      <c r="B22" s="39" t="s">
        <v>32</v>
      </c>
      <c r="C22" s="4">
        <f>StateGovRevenue!G22</f>
        <v>0</v>
      </c>
      <c r="D22" s="4">
        <f>StateGovRevenue!I22</f>
        <v>0</v>
      </c>
      <c r="E22" s="48">
        <f>StateGDP!G22</f>
        <v>3.0371360180792319E-3</v>
      </c>
      <c r="F22" s="27">
        <f>StateGDP!I22</f>
        <v>1.4462521279698361E-2</v>
      </c>
      <c r="G22" s="26">
        <f>StateLocalGovEmployment!G22</f>
        <v>6.4289422193826561E-3</v>
      </c>
      <c r="H22" s="26">
        <f>StateLocalGovEmployment!L22</f>
        <v>6.383719580608984E-3</v>
      </c>
      <c r="I22" s="27">
        <f>StateLocalGovEmployment!Q22</f>
        <v>6.4519936266892348E-3</v>
      </c>
      <c r="J22" s="4">
        <f>Unemployment!F22</f>
        <v>3.105937011264596E-3</v>
      </c>
      <c r="K22" s="4">
        <f>Unemployment!J22</f>
        <v>4.9000000000000002E-2</v>
      </c>
      <c r="L22" s="48">
        <f>StateLocalProposedAid!G22</f>
        <v>5.314749924533963E-3</v>
      </c>
      <c r="M22" s="26">
        <f>StateLocalProposedAid!H22</f>
        <v>3.8592242374160673E-3</v>
      </c>
    </row>
    <row r="23" spans="1:13" x14ac:dyDescent="0.3">
      <c r="A23" s="35" t="s">
        <v>70</v>
      </c>
      <c r="B23" s="39" t="s">
        <v>27</v>
      </c>
      <c r="C23" s="4">
        <f>StateGovRevenue!G23</f>
        <v>0</v>
      </c>
      <c r="D23" s="4">
        <f>StateGovRevenue!I23</f>
        <v>0</v>
      </c>
      <c r="E23" s="48">
        <f>StateGDP!G23</f>
        <v>1.2453422668610051E-2</v>
      </c>
      <c r="F23" s="27">
        <f>StateGDP!I23</f>
        <v>1.3185333197896739E-2</v>
      </c>
      <c r="G23" s="26">
        <f>StateLocalGovEmployment!G23</f>
        <v>2.0804216747194886E-2</v>
      </c>
      <c r="H23" s="26">
        <f>StateLocalGovEmployment!L23</f>
        <v>2.1188790446344485E-2</v>
      </c>
      <c r="I23" s="27">
        <f>StateLocalGovEmployment!Q23</f>
        <v>2.1283710683163825E-2</v>
      </c>
      <c r="J23" s="4">
        <f>Unemployment!F23</f>
        <v>1.8546434940935965E-2</v>
      </c>
      <c r="K23" s="4">
        <f>Unemployment!J23</f>
        <v>6.3E-2</v>
      </c>
      <c r="L23" s="48">
        <f>StateLocalProposedAid!G23</f>
        <v>1.9993518113766918E-2</v>
      </c>
      <c r="M23" s="26">
        <f>StateLocalProposedAid!H23</f>
        <v>1.8096843118243243E-2</v>
      </c>
    </row>
    <row r="24" spans="1:13" x14ac:dyDescent="0.3">
      <c r="A24" s="35" t="s">
        <v>69</v>
      </c>
      <c r="B24" s="39" t="s">
        <v>18</v>
      </c>
      <c r="C24" s="4">
        <f>StateGovRevenue!G24</f>
        <v>3.4336329095177823E-2</v>
      </c>
      <c r="D24" s="4">
        <f>StateGovRevenue!I24</f>
        <v>2.5889639965856366E-2</v>
      </c>
      <c r="E24" s="48">
        <f>StateGDP!G24</f>
        <v>2.6708074162351689E-2</v>
      </c>
      <c r="F24" s="27">
        <f>StateGDP!I24</f>
        <v>2.4803510193191498E-2</v>
      </c>
      <c r="G24" s="26">
        <f>StateLocalGovEmployment!G24</f>
        <v>3.126622209799141E-2</v>
      </c>
      <c r="H24" s="26">
        <f>StateLocalGovEmployment!L24</f>
        <v>2.3316696973214285E-2</v>
      </c>
      <c r="I24" s="27">
        <f>StateLocalGovEmployment!Q24</f>
        <v>2.5483407754194862E-2</v>
      </c>
      <c r="J24" s="4">
        <f>Unemployment!F24</f>
        <v>2.5408701877632084E-2</v>
      </c>
      <c r="K24" s="4">
        <f>Unemployment!J24</f>
        <v>7.400000000000001E-2</v>
      </c>
      <c r="L24" s="48">
        <f>StateLocalProposedAid!G24</f>
        <v>2.3314660486047849E-2</v>
      </c>
      <c r="M24" s="26">
        <f>StateLocalProposedAid!H24</f>
        <v>2.6676772383670184E-2</v>
      </c>
    </row>
    <row r="25" spans="1:13" x14ac:dyDescent="0.3">
      <c r="A25" s="35" t="s">
        <v>72</v>
      </c>
      <c r="B25" s="39" t="s">
        <v>37</v>
      </c>
      <c r="C25" s="4">
        <f>StateGovRevenue!G25</f>
        <v>0</v>
      </c>
      <c r="D25" s="4">
        <f>StateGovRevenue!I25</f>
        <v>0</v>
      </c>
      <c r="E25" s="48">
        <f>StateGDP!G25</f>
        <v>3.4070563025257725E-2</v>
      </c>
      <c r="F25" s="27">
        <f>StateGDP!I25</f>
        <v>2.1837253514403462E-2</v>
      </c>
      <c r="G25" s="26">
        <f>StateLocalGovEmployment!G25</f>
        <v>6.5327636465279851E-2</v>
      </c>
      <c r="H25" s="26">
        <f>StateLocalGovEmployment!L25</f>
        <v>2.9506970505925784E-2</v>
      </c>
      <c r="I25" s="27">
        <f>StateLocalGovEmployment!Q25</f>
        <v>3.8593937486476319E-2</v>
      </c>
      <c r="J25" s="4">
        <f>Unemployment!F25</f>
        <v>3.3521271363425295E-2</v>
      </c>
      <c r="K25" s="4">
        <f>Unemployment!J25</f>
        <v>7.4999999999999997E-2</v>
      </c>
      <c r="L25" s="48">
        <f>StateLocalProposedAid!G25</f>
        <v>2.9214630135448196E-2</v>
      </c>
      <c r="M25" s="26">
        <f>StateLocalProposedAid!H25</f>
        <v>3.4413230419005056E-2</v>
      </c>
    </row>
    <row r="26" spans="1:13" x14ac:dyDescent="0.3">
      <c r="A26" s="35" t="s">
        <v>73</v>
      </c>
      <c r="B26" s="39" t="s">
        <v>21</v>
      </c>
      <c r="C26" s="4">
        <f>StateGovRevenue!G26</f>
        <v>2.4159460431290657E-2</v>
      </c>
      <c r="D26" s="4">
        <f>StateGovRevenue!I26</f>
        <v>2.2263096898745595E-2</v>
      </c>
      <c r="E26" s="48">
        <f>StateGDP!G26</f>
        <v>1.8394986637329049E-2</v>
      </c>
      <c r="F26" s="27">
        <f>StateGDP!I26</f>
        <v>2.0878353542385545E-2</v>
      </c>
      <c r="G26" s="26">
        <f>StateLocalGovEmployment!G26</f>
        <v>1.8208681068562094E-2</v>
      </c>
      <c r="H26" s="26">
        <f>StateLocalGovEmployment!L26</f>
        <v>3.2976102964882965E-2</v>
      </c>
      <c r="I26" s="27">
        <f>StateLocalGovEmployment!Q26</f>
        <v>2.9633928044534408E-2</v>
      </c>
      <c r="J26" s="4">
        <f>Unemployment!F26</f>
        <v>1.2282207888087171E-2</v>
      </c>
      <c r="K26" s="4">
        <f>Unemployment!J26</f>
        <v>4.4000000000000004E-2</v>
      </c>
      <c r="L26" s="48">
        <f>StateLocalProposedAid!G26</f>
        <v>1.3316061133234901E-2</v>
      </c>
      <c r="M26" s="26">
        <f>StateLocalProposedAid!H26</f>
        <v>1.6603343513460826E-2</v>
      </c>
    </row>
    <row r="27" spans="1:13" x14ac:dyDescent="0.3">
      <c r="A27" s="35" t="s">
        <v>75</v>
      </c>
      <c r="B27" s="39" t="s">
        <v>38</v>
      </c>
      <c r="C27" s="4">
        <f>StateGovRevenue!G27</f>
        <v>0</v>
      </c>
      <c r="D27" s="4">
        <f>StateGovRevenue!I27</f>
        <v>0</v>
      </c>
      <c r="E27" s="48">
        <f>StateGDP!G27</f>
        <v>4.6505382619875506E-3</v>
      </c>
      <c r="F27" s="27">
        <f>StateGDP!I27</f>
        <v>1.000221276327031E-2</v>
      </c>
      <c r="G27" s="26">
        <f>StateLocalGovEmployment!G27</f>
        <v>1.5772870662460577E-2</v>
      </c>
      <c r="H27" s="26">
        <f>StateLocalGovEmployment!L27</f>
        <v>5.0553900517145492E-3</v>
      </c>
      <c r="I27" s="27">
        <f>StateLocalGovEmployment!Q27</f>
        <v>7.7404252807993842E-3</v>
      </c>
      <c r="J27" s="4">
        <f>Unemployment!F27</f>
        <v>7.3301721451775707E-3</v>
      </c>
      <c r="K27" s="4">
        <f>Unemployment!J27</f>
        <v>6.2E-2</v>
      </c>
      <c r="L27" s="48">
        <f>StateLocalProposedAid!G27</f>
        <v>9.3228949270883679E-3</v>
      </c>
      <c r="M27" s="26">
        <f>StateLocalProposedAid!H27</f>
        <v>7.2878100705762389E-3</v>
      </c>
    </row>
    <row r="28" spans="1:13" x14ac:dyDescent="0.3">
      <c r="A28" s="35" t="s">
        <v>74</v>
      </c>
      <c r="B28" s="39" t="s">
        <v>34</v>
      </c>
      <c r="C28" s="4">
        <f>StateGovRevenue!G28</f>
        <v>1.4874548464672756E-2</v>
      </c>
      <c r="D28" s="4">
        <f>StateGovRevenue!I28</f>
        <v>1.2595241316739999E-2</v>
      </c>
      <c r="E28" s="48">
        <f>StateGDP!G28</f>
        <v>1.4347160344361369E-2</v>
      </c>
      <c r="F28" s="27">
        <f>StateGDP!I28</f>
        <v>1.4963289502731712E-2</v>
      </c>
      <c r="G28" s="26">
        <f>StateLocalGovEmployment!G28</f>
        <v>1.9167032703749538E-2</v>
      </c>
      <c r="H28" s="26">
        <f>StateLocalGovEmployment!L28</f>
        <v>1.2341857855844048E-2</v>
      </c>
      <c r="I28" s="27">
        <f>StateLocalGovEmployment!Q28</f>
        <v>1.4133406770659178E-2</v>
      </c>
      <c r="J28" s="4">
        <f>Unemployment!F28</f>
        <v>1.6840567540504184E-2</v>
      </c>
      <c r="K28" s="4">
        <f>Unemployment!J28</f>
        <v>5.7999999999999996E-2</v>
      </c>
      <c r="L28" s="48">
        <f>StateLocalProposedAid!G28</f>
        <v>1.4550840742623108E-2</v>
      </c>
      <c r="M28" s="26">
        <f>StateLocalProposedAid!H28</f>
        <v>1.92402937821162E-2</v>
      </c>
    </row>
    <row r="29" spans="1:13" x14ac:dyDescent="0.3">
      <c r="A29" s="35" t="s">
        <v>76</v>
      </c>
      <c r="B29" s="39" t="s">
        <v>39</v>
      </c>
      <c r="C29" s="4">
        <f>StateGovRevenue!G29</f>
        <v>6.2320156376431202E-3</v>
      </c>
      <c r="D29" s="4">
        <f>StateGovRevenue!I29</f>
        <v>3.0303315035444513E-2</v>
      </c>
      <c r="E29" s="48">
        <f>StateGDP!G29</f>
        <v>2.8263779248556449E-3</v>
      </c>
      <c r="F29" s="27">
        <f>StateGDP!I29</f>
        <v>1.6927400266128552E-2</v>
      </c>
      <c r="G29" s="26">
        <f>StateLocalGovEmployment!G29</f>
        <v>0</v>
      </c>
      <c r="H29" s="26">
        <f>StateLocalGovEmployment!L29</f>
        <v>2.9532763312312285E-3</v>
      </c>
      <c r="I29" s="27">
        <f>StateLocalGovEmployment!Q29</f>
        <v>1.3867852154926569E-3</v>
      </c>
      <c r="J29" s="4">
        <f>Unemployment!F29</f>
        <v>2.2169638589269068E-3</v>
      </c>
      <c r="K29" s="4">
        <f>Unemployment!J29</f>
        <v>4.4000000000000004E-2</v>
      </c>
      <c r="L29" s="48">
        <f>StateLocalProposedAid!G29</f>
        <v>4.7019247677424292E-3</v>
      </c>
      <c r="M29" s="26">
        <f>StateLocalProposedAid!H29</f>
        <v>2.6556299502148678E-3</v>
      </c>
    </row>
    <row r="30" spans="1:13" x14ac:dyDescent="0.3">
      <c r="A30" s="35" t="s">
        <v>79</v>
      </c>
      <c r="B30" s="39" t="s">
        <v>40</v>
      </c>
      <c r="C30" s="4">
        <f>StateGovRevenue!G30</f>
        <v>0</v>
      </c>
      <c r="D30" s="4">
        <f>StateGovRevenue!I30</f>
        <v>0</v>
      </c>
      <c r="E30" s="48">
        <f>StateGDP!G30</f>
        <v>4.9868671046585551E-3</v>
      </c>
      <c r="F30" s="27">
        <f>StateGDP!I30</f>
        <v>1.6501645462501064E-2</v>
      </c>
      <c r="G30" s="26">
        <f>StateLocalGovEmployment!G30</f>
        <v>7.427225172702917E-3</v>
      </c>
      <c r="H30" s="26">
        <f>StateLocalGovEmployment!L30</f>
        <v>6.8221972891760506E-3</v>
      </c>
      <c r="I30" s="27">
        <f>StateLocalGovEmployment!Q30</f>
        <v>7.0322796388457148E-3</v>
      </c>
      <c r="J30" s="4">
        <f>Unemployment!F30</f>
        <v>2.9011057801391488E-3</v>
      </c>
      <c r="K30" s="4">
        <f>Unemployment!J30</f>
        <v>0.03</v>
      </c>
      <c r="L30" s="48">
        <f>StateLocalProposedAid!G30</f>
        <v>5.0402894205489436E-3</v>
      </c>
      <c r="M30" s="26">
        <f>StateLocalProposedAid!H30</f>
        <v>5.2123142665202087E-3</v>
      </c>
    </row>
    <row r="31" spans="1:13" x14ac:dyDescent="0.3">
      <c r="A31" s="35" t="s">
        <v>83</v>
      </c>
      <c r="B31" s="39" t="s">
        <v>148</v>
      </c>
      <c r="C31" s="4">
        <f>StateGovRevenue!G31</f>
        <v>2.7541749790071155E-2</v>
      </c>
      <c r="D31" s="4">
        <f>StateGovRevenue!I31</f>
        <v>4.646949231930516E-2</v>
      </c>
      <c r="E31" s="48">
        <f>StateGDP!G31</f>
        <v>1.1313385772820287E-2</v>
      </c>
      <c r="F31" s="27">
        <f>StateGDP!I31</f>
        <v>2.3510800724590348E-2</v>
      </c>
      <c r="G31" s="26">
        <f>StateLocalGovEmployment!G31</f>
        <v>3.9931318132779615E-5</v>
      </c>
      <c r="H31" s="26">
        <f>StateLocalGovEmployment!L31</f>
        <v>1.3270398885750772E-2</v>
      </c>
      <c r="I31" s="27">
        <f>StateLocalGovEmployment!Q31</f>
        <v>1.0130416822393129E-2</v>
      </c>
      <c r="J31" s="4">
        <f>Unemployment!F31</f>
        <v>1.273085466041534E-2</v>
      </c>
      <c r="K31" s="4">
        <f>Unemployment!J31</f>
        <v>9.1999999999999998E-2</v>
      </c>
      <c r="L31" s="48">
        <f>StateLocalProposedAid!G31</f>
        <v>1.5224913186299387E-2</v>
      </c>
      <c r="M31" s="26">
        <f>StateLocalProposedAid!H31</f>
        <v>8.0745205395630903E-3</v>
      </c>
    </row>
    <row r="32" spans="1:13" x14ac:dyDescent="0.3">
      <c r="A32" s="35" t="s">
        <v>80</v>
      </c>
      <c r="B32" s="39" t="s">
        <v>35</v>
      </c>
      <c r="C32" s="4">
        <f>StateGovRevenue!G32</f>
        <v>1.8344078406552972E-3</v>
      </c>
      <c r="D32" s="4">
        <f>StateGovRevenue!I32</f>
        <v>7.011297560008305E-3</v>
      </c>
      <c r="E32" s="48">
        <f>StateGDP!G32</f>
        <v>4.6843829634337694E-3</v>
      </c>
      <c r="F32" s="27">
        <f>StateGDP!I32</f>
        <v>2.2052270888677374E-2</v>
      </c>
      <c r="G32" s="26">
        <f>StateLocalGovEmployment!G32</f>
        <v>1.3896098710218432E-2</v>
      </c>
      <c r="H32" s="26">
        <f>StateLocalGovEmployment!L32</f>
        <v>4.7329799718858435E-3</v>
      </c>
      <c r="I32" s="27">
        <f>StateLocalGovEmployment!Q32</f>
        <v>7.0322796388457278E-3</v>
      </c>
      <c r="J32" s="4">
        <f>Unemployment!F32</f>
        <v>2.7973345950413641E-3</v>
      </c>
      <c r="K32" s="4">
        <f>Unemployment!J32</f>
        <v>0.04</v>
      </c>
      <c r="L32" s="48">
        <f>StateLocalProposedAid!G32</f>
        <v>4.9550991788118318E-3</v>
      </c>
      <c r="M32" s="26">
        <f>StateLocalProposedAid!H32</f>
        <v>3.5745306064633563E-3</v>
      </c>
    </row>
    <row r="33" spans="1:13" x14ac:dyDescent="0.3">
      <c r="A33" s="35" t="s">
        <v>81</v>
      </c>
      <c r="B33" s="39" t="s">
        <v>12</v>
      </c>
      <c r="C33" s="4">
        <f>StateGovRevenue!G33</f>
        <v>3.6005870458663956E-2</v>
      </c>
      <c r="D33" s="4">
        <f>StateGovRevenue!I33</f>
        <v>2.1066984108675454E-2</v>
      </c>
      <c r="E33" s="48">
        <f>StateGDP!G33</f>
        <v>3.2340339002343732E-2</v>
      </c>
      <c r="F33" s="27">
        <f>StateGDP!I33</f>
        <v>2.3306230958225982E-2</v>
      </c>
      <c r="G33" s="26">
        <f>StateLocalGovEmployment!G33</f>
        <v>1.2778021802499727E-2</v>
      </c>
      <c r="H33" s="26">
        <f>StateLocalGovEmployment!L33</f>
        <v>3.360802672134755E-2</v>
      </c>
      <c r="I33" s="27">
        <f>StateLocalGovEmployment!Q33</f>
        <v>2.8778252060507215E-2</v>
      </c>
      <c r="J33" s="4">
        <f>Unemployment!F33</f>
        <v>3.1754450077692835E-2</v>
      </c>
      <c r="K33" s="4">
        <f>Unemployment!J33</f>
        <v>7.5999999999999998E-2</v>
      </c>
      <c r="L33" s="48">
        <f>StateLocalProposedAid!G33</f>
        <v>3.3241026389043096E-2</v>
      </c>
      <c r="M33" s="26">
        <f>StateLocalProposedAid!H33</f>
        <v>2.7839721990016393E-2</v>
      </c>
    </row>
    <row r="34" spans="1:13" x14ac:dyDescent="0.3">
      <c r="A34" s="35" t="s">
        <v>82</v>
      </c>
      <c r="B34" s="39" t="s">
        <v>149</v>
      </c>
      <c r="C34" s="4">
        <f>StateGovRevenue!G34</f>
        <v>3.4564330309706749E-3</v>
      </c>
      <c r="D34" s="4">
        <f>StateGovRevenue!I34</f>
        <v>8.5667135283874554E-3</v>
      </c>
      <c r="E34" s="48">
        <f>StateGDP!G34</f>
        <v>7.6177285637446003E-3</v>
      </c>
      <c r="F34" s="27">
        <f>StateGDP!I34</f>
        <v>2.3254661174932054E-2</v>
      </c>
      <c r="G34" s="26">
        <f>StateLocalGovEmployment!G34</f>
        <v>0</v>
      </c>
      <c r="H34" s="26">
        <f>StateLocalGovEmployment!L34</f>
        <v>6.9511613211075433E-3</v>
      </c>
      <c r="I34" s="27">
        <f>StateLocalGovEmployment!Q34</f>
        <v>3.7275999763951555E-3</v>
      </c>
      <c r="J34" s="4">
        <f>Unemployment!F34</f>
        <v>7.147217001721386E-3</v>
      </c>
      <c r="K34" s="4">
        <f>Unemployment!J34</f>
        <v>8.199999999999999E-2</v>
      </c>
      <c r="L34" s="48">
        <f>StateLocalProposedAid!G34</f>
        <v>8.3631345334517233E-3</v>
      </c>
      <c r="M34" s="26">
        <f>StateLocalProposedAid!H34</f>
        <v>5.4920754968921922E-3</v>
      </c>
    </row>
    <row r="35" spans="1:13" x14ac:dyDescent="0.3">
      <c r="A35" s="35" t="s">
        <v>84</v>
      </c>
      <c r="B35" s="39" t="s">
        <v>10</v>
      </c>
      <c r="C35" s="4">
        <f>StateGovRevenue!G35</f>
        <v>0.12332776551831344</v>
      </c>
      <c r="D35" s="4">
        <f>StateGovRevenue!I35</f>
        <v>3.294661976697965E-2</v>
      </c>
      <c r="E35" s="48">
        <f>StateGDP!G35</f>
        <v>0.11893028088201223</v>
      </c>
      <c r="F35" s="27">
        <f>StateGDP!I35</f>
        <v>3.9132795222863892E-2</v>
      </c>
      <c r="G35" s="26">
        <f>StateLocalGovEmployment!G35</f>
        <v>0</v>
      </c>
      <c r="H35" s="26">
        <f>StateLocalGovEmployment!L35</f>
        <v>9.066171444784063E-2</v>
      </c>
      <c r="I35" s="27">
        <f>StateLocalGovEmployment!Q35</f>
        <v>6.7165647068080286E-2</v>
      </c>
      <c r="J35" s="4">
        <f>Unemployment!F35</f>
        <v>6.958035587159335E-2</v>
      </c>
      <c r="K35" s="4">
        <f>Unemployment!J35</f>
        <v>8.199999999999999E-2</v>
      </c>
      <c r="L35" s="48">
        <f>StateLocalProposedAid!G35</f>
        <v>6.4938394435157948E-2</v>
      </c>
      <c r="M35" s="26">
        <f>StateLocalProposedAid!H35</f>
        <v>8.4945530798047023E-2</v>
      </c>
    </row>
    <row r="36" spans="1:13" x14ac:dyDescent="0.3">
      <c r="A36" s="35" t="s">
        <v>77</v>
      </c>
      <c r="B36" s="39" t="s">
        <v>43</v>
      </c>
      <c r="C36" s="4">
        <f>StateGovRevenue!G36</f>
        <v>0</v>
      </c>
      <c r="D36" s="4">
        <f>StateGovRevenue!I36</f>
        <v>0</v>
      </c>
      <c r="E36" s="48">
        <f>StateGDP!G36</f>
        <v>1.9659443102244972E-2</v>
      </c>
      <c r="F36" s="27">
        <f>StateGDP!I36</f>
        <v>1.1998379414742293E-2</v>
      </c>
      <c r="G36" s="26">
        <f>StateLocalGovEmployment!G36</f>
        <v>4.468314499061618E-2</v>
      </c>
      <c r="H36" s="26">
        <f>StateLocalGovEmployment!L36</f>
        <v>2.7146928721579464E-2</v>
      </c>
      <c r="I36" s="27">
        <f>StateLocalGovEmployment!Q36</f>
        <v>3.1709188189704259E-2</v>
      </c>
      <c r="J36" s="4">
        <f>Unemployment!F36</f>
        <v>2.9044245883111951E-2</v>
      </c>
      <c r="K36" s="4">
        <f>Unemployment!J36</f>
        <v>6.2E-2</v>
      </c>
      <c r="L36" s="48">
        <f>StateLocalProposedAid!G36</f>
        <v>2.7259697664304798E-2</v>
      </c>
      <c r="M36" s="26">
        <f>StateLocalProposedAid!H36</f>
        <v>2.6470669882855041E-2</v>
      </c>
    </row>
    <row r="37" spans="1:13" x14ac:dyDescent="0.3">
      <c r="A37" s="35" t="s">
        <v>78</v>
      </c>
      <c r="B37" s="39" t="s">
        <v>17</v>
      </c>
      <c r="C37" s="4">
        <f>StateGovRevenue!G37</f>
        <v>1.2703413371446759E-2</v>
      </c>
      <c r="D37" s="4">
        <f>StateGovRevenue!I37</f>
        <v>8.6632178617187056E-2</v>
      </c>
      <c r="E37" s="48">
        <f>StateGDP!G37</f>
        <v>4.8952331510830659E-3</v>
      </c>
      <c r="F37" s="27">
        <f>StateGDP!I37</f>
        <v>4.1117870266635527E-2</v>
      </c>
      <c r="G37" s="26">
        <f>StateLocalGovEmployment!G37</f>
        <v>3.1545741324921126E-3</v>
      </c>
      <c r="H37" s="26">
        <f>StateLocalGovEmployment!L37</f>
        <v>2.5534878322436036E-3</v>
      </c>
      <c r="I37" s="27">
        <f>StateLocalGovEmployment!Q37</f>
        <v>2.7243936502940793E-3</v>
      </c>
      <c r="J37" s="4">
        <f>Unemployment!F37</f>
        <v>1.5577831146706186E-3</v>
      </c>
      <c r="K37" s="4">
        <f>Unemployment!J37</f>
        <v>4.0999999999999995E-2</v>
      </c>
      <c r="L37" s="48">
        <f>StateLocalProposedAid!G37</f>
        <v>5.2226848219885189E-3</v>
      </c>
      <c r="M37" s="26">
        <f>StateLocalProposedAid!H37</f>
        <v>1.8681481032071473E-3</v>
      </c>
    </row>
    <row r="38" spans="1:13" x14ac:dyDescent="0.3">
      <c r="A38" s="35" t="s">
        <v>85</v>
      </c>
      <c r="B38" s="39" t="s">
        <v>29</v>
      </c>
      <c r="C38" s="4">
        <f>StateGovRevenue!G38</f>
        <v>9.6330210350288048E-3</v>
      </c>
      <c r="D38" s="4">
        <f>StateGovRevenue!I38</f>
        <v>4.2828271447092354E-3</v>
      </c>
      <c r="E38" s="48">
        <f>StateGDP!G38</f>
        <v>3.6989680036797194E-2</v>
      </c>
      <c r="F38" s="27">
        <f>StateGDP!I38</f>
        <v>2.0255689798163862E-2</v>
      </c>
      <c r="G38" s="26">
        <f>StateLocalGovEmployment!G38</f>
        <v>8.1939064808529347E-2</v>
      </c>
      <c r="H38" s="26">
        <f>StateLocalGovEmployment!L38</f>
        <v>4.2725783778904139E-2</v>
      </c>
      <c r="I38" s="27">
        <f>StateLocalGovEmployment!Q38</f>
        <v>5.2766685681688526E-2</v>
      </c>
      <c r="J38" s="4">
        <f>Unemployment!F38</f>
        <v>2.9447551191681177E-2</v>
      </c>
      <c r="K38" s="4">
        <f>Unemployment!J38</f>
        <v>5.5E-2</v>
      </c>
      <c r="L38" s="48">
        <f>StateLocalProposedAid!G38</f>
        <v>2.91307435544997E-2</v>
      </c>
      <c r="M38" s="26">
        <f>StateLocalProposedAid!H38</f>
        <v>4.1598916604668447E-2</v>
      </c>
    </row>
    <row r="39" spans="1:13" x14ac:dyDescent="0.3">
      <c r="A39" s="35" t="s">
        <v>86</v>
      </c>
      <c r="B39" s="39" t="s">
        <v>30</v>
      </c>
      <c r="C39" s="4">
        <f>StateGovRevenue!G39</f>
        <v>1.192109468207953E-2</v>
      </c>
      <c r="D39" s="4">
        <f>StateGovRevenue!I39</f>
        <v>1.5656777575521509E-2</v>
      </c>
      <c r="E39" s="48">
        <f>StateGDP!G39</f>
        <v>2.0467940065500297E-2</v>
      </c>
      <c r="F39" s="27">
        <f>StateGDP!I39</f>
        <v>3.3109971432076626E-2</v>
      </c>
      <c r="G39" s="26">
        <f>StateLocalGovEmployment!G39</f>
        <v>5.9098350836560894E-3</v>
      </c>
      <c r="H39" s="26">
        <f>StateLocalGovEmployment!L39</f>
        <v>9.6465095884758212E-3</v>
      </c>
      <c r="I39" s="27">
        <f>StateLocalGovEmployment!Q39</f>
        <v>8.812479099868209E-3</v>
      </c>
      <c r="J39" s="4">
        <f>Unemployment!F39</f>
        <v>9.1012003708464302E-3</v>
      </c>
      <c r="K39" s="4">
        <f>Unemployment!J39</f>
        <v>5.2999999999999999E-2</v>
      </c>
      <c r="L39" s="48">
        <f>StateLocalProposedAid!G39</f>
        <v>1.1233502931419137E-2</v>
      </c>
      <c r="M39" s="26">
        <f>StateLocalProposedAid!H39</f>
        <v>1.0220291811214467E-2</v>
      </c>
    </row>
    <row r="40" spans="1:13" x14ac:dyDescent="0.3">
      <c r="A40" s="35" t="s">
        <v>87</v>
      </c>
      <c r="B40" s="39" t="s">
        <v>11</v>
      </c>
      <c r="C40" s="4">
        <f>StateGovRevenue!G40</f>
        <v>5.0626707575885221E-2</v>
      </c>
      <c r="D40" s="4">
        <f>StateGovRevenue!I40</f>
        <v>6.238056459567104E-2</v>
      </c>
      <c r="E40" s="48">
        <f>StateGDP!G40</f>
        <v>8.5686035091383887E-3</v>
      </c>
      <c r="F40" s="27">
        <f>StateGDP!I40</f>
        <v>1.3004033772851847E-2</v>
      </c>
      <c r="G40" s="26">
        <f>StateLocalGovEmployment!G40</f>
        <v>0</v>
      </c>
      <c r="H40" s="26">
        <f>StateLocalGovEmployment!L40</f>
        <v>2.3007183296578609E-2</v>
      </c>
      <c r="I40" s="27">
        <f>StateLocalGovEmployment!Q40</f>
        <v>1.6769282215709044E-2</v>
      </c>
      <c r="J40" s="4">
        <f>Unemployment!F40</f>
        <v>1.2766660393651784E-2</v>
      </c>
      <c r="K40" s="4">
        <f>Unemployment!J40</f>
        <v>6.4000000000000001E-2</v>
      </c>
      <c r="L40" s="48">
        <f>StateLocalProposedAid!G40</f>
        <v>1.3475027933478261E-2</v>
      </c>
      <c r="M40" s="26">
        <f>StateLocalProposedAid!H40</f>
        <v>1.1708451581520705E-2</v>
      </c>
    </row>
    <row r="41" spans="1:13" x14ac:dyDescent="0.3">
      <c r="A41" s="35" t="s">
        <v>88</v>
      </c>
      <c r="B41" s="39" t="s">
        <v>15</v>
      </c>
      <c r="C41" s="4">
        <f>StateGovRevenue!G41</f>
        <v>4.2283564481895075E-2</v>
      </c>
      <c r="D41" s="4">
        <f>StateGovRevenue!I41</f>
        <v>1.7164978084003218E-2</v>
      </c>
      <c r="E41" s="48">
        <f>StateGDP!G41</f>
        <v>4.8894173880998697E-2</v>
      </c>
      <c r="F41" s="27">
        <f>StateGDP!I41</f>
        <v>2.4447091602067213E-2</v>
      </c>
      <c r="G41" s="26">
        <f>StateLocalGovEmployment!G41</f>
        <v>1.8009024477897959E-2</v>
      </c>
      <c r="H41" s="26">
        <f>StateLocalGovEmployment!L41</f>
        <v>2.4761094130846879E-2</v>
      </c>
      <c r="I41" s="27">
        <f>StateLocalGovEmployment!Q41</f>
        <v>2.331962940378075E-2</v>
      </c>
      <c r="J41" s="4">
        <f>Unemployment!F41</f>
        <v>3.9236726473459681E-2</v>
      </c>
      <c r="K41" s="4">
        <f>Unemployment!J41</f>
        <v>6.7000000000000004E-2</v>
      </c>
      <c r="L41" s="48">
        <f>StateLocalProposedAid!G41</f>
        <v>3.768156108825943E-2</v>
      </c>
      <c r="M41" s="26">
        <f>StateLocalProposedAid!H41</f>
        <v>4.8041714369028155E-2</v>
      </c>
    </row>
    <row r="42" spans="1:13" x14ac:dyDescent="0.3">
      <c r="A42" s="35" t="s">
        <v>89</v>
      </c>
      <c r="B42" s="39" t="s">
        <v>46</v>
      </c>
      <c r="C42" s="4">
        <f>StateGovRevenue!G42</f>
        <v>0</v>
      </c>
      <c r="D42" s="4">
        <f>StateGovRevenue!I42</f>
        <v>0</v>
      </c>
      <c r="E42" s="48">
        <f>StateGDP!G42</f>
        <v>2.8581505017235232E-3</v>
      </c>
      <c r="F42" s="27">
        <f>StateGDP!I42</f>
        <v>1.7269853364617151E-2</v>
      </c>
      <c r="G42" s="26">
        <f>StateLocalGovEmployment!G42</f>
        <v>0</v>
      </c>
      <c r="H42" s="26">
        <f>StateLocalGovEmployment!L42</f>
        <v>2.4503166066983852E-3</v>
      </c>
      <c r="I42" s="27">
        <f>StateLocalGovEmployment!Q42</f>
        <v>1.8195408855754653E-3</v>
      </c>
      <c r="J42" s="4">
        <f>Unemployment!F42</f>
        <v>4.1136393573628135E-3</v>
      </c>
      <c r="K42" s="4">
        <f>Unemployment!J42</f>
        <v>8.1000000000000003E-2</v>
      </c>
      <c r="L42" s="48">
        <f>StateLocalProposedAid!G42</f>
        <v>5.8096621284045857E-3</v>
      </c>
      <c r="M42" s="26">
        <f>StateLocalProposedAid!H42</f>
        <v>4.2374694802158322E-3</v>
      </c>
    </row>
    <row r="43" spans="1:13" x14ac:dyDescent="0.3">
      <c r="A43" s="35" t="s">
        <v>90</v>
      </c>
      <c r="B43" s="39" t="s">
        <v>45</v>
      </c>
      <c r="C43" s="4">
        <f>StateGovRevenue!G43</f>
        <v>0</v>
      </c>
      <c r="D43" s="4">
        <f>StateGovRevenue!I43</f>
        <v>0</v>
      </c>
      <c r="E43" s="48">
        <f>StateGDP!G43</f>
        <v>1.1071039291580199E-2</v>
      </c>
      <c r="F43" s="27">
        <f>StateGDP!I43</f>
        <v>1.3763762199132707E-2</v>
      </c>
      <c r="G43" s="26">
        <f>StateLocalGovEmployment!G43</f>
        <v>2.5995288104460317E-2</v>
      </c>
      <c r="H43" s="26">
        <f>StateLocalGovEmployment!L43</f>
        <v>7.0801253530390022E-3</v>
      </c>
      <c r="I43" s="27">
        <f>StateLocalGovEmployment!Q43</f>
        <v>1.1802427365894898E-2</v>
      </c>
      <c r="J43" s="4">
        <f>Unemployment!F43</f>
        <v>1.002682064440784E-2</v>
      </c>
      <c r="K43" s="4">
        <f>Unemployment!J43</f>
        <v>4.5999999999999999E-2</v>
      </c>
      <c r="L43" s="48">
        <f>StateLocalProposedAid!G43</f>
        <v>1.0824738760885416E-2</v>
      </c>
      <c r="M43" s="26">
        <f>StateLocalProposedAid!H43</f>
        <v>1.2387894460151613E-2</v>
      </c>
    </row>
    <row r="44" spans="1:13" x14ac:dyDescent="0.3">
      <c r="A44" s="35" t="s">
        <v>91</v>
      </c>
      <c r="B44" s="39" t="s">
        <v>47</v>
      </c>
      <c r="C44" s="4">
        <f>StateGovRevenue!G44</f>
        <v>0</v>
      </c>
      <c r="D44" s="4">
        <f>StateGovRevenue!I44</f>
        <v>0</v>
      </c>
      <c r="E44" s="48">
        <f>StateGDP!G44</f>
        <v>1.7520964490185286E-3</v>
      </c>
      <c r="F44" s="27">
        <f>StateGDP!I44</f>
        <v>1.2677384022705429E-2</v>
      </c>
      <c r="G44" s="26">
        <f>StateLocalGovEmployment!G44</f>
        <v>5.1511400391326886E-3</v>
      </c>
      <c r="H44" s="26">
        <f>StateLocalGovEmployment!L44</f>
        <v>3.7786461355927814E-3</v>
      </c>
      <c r="I44" s="27">
        <f>StateLocalGovEmployment!Q44</f>
        <v>4.1505202903397136E-3</v>
      </c>
      <c r="J44" s="4">
        <f>Unemployment!F44</f>
        <v>1.3085452953276509E-3</v>
      </c>
      <c r="K44" s="4">
        <f>Unemployment!J44</f>
        <v>0.03</v>
      </c>
      <c r="L44" s="48">
        <f>StateLocalProposedAid!G44</f>
        <v>5.051751283712996E-3</v>
      </c>
      <c r="M44" s="26">
        <f>StateLocalProposedAid!H44</f>
        <v>2.1266300227384865E-3</v>
      </c>
    </row>
    <row r="45" spans="1:13" x14ac:dyDescent="0.3">
      <c r="A45" s="35" t="s">
        <v>92</v>
      </c>
      <c r="B45" s="39" t="s">
        <v>31</v>
      </c>
      <c r="C45" s="4">
        <f>StateGovRevenue!G45</f>
        <v>8.5066498479177185E-3</v>
      </c>
      <c r="D45" s="4">
        <f>StateGovRevenue!I45</f>
        <v>6.4735050397507852E-3</v>
      </c>
      <c r="E45" s="48">
        <f>StateGDP!G45</f>
        <v>2.4088862648117198E-2</v>
      </c>
      <c r="F45" s="27">
        <f>StateGDP!I45</f>
        <v>2.2578529515179503E-2</v>
      </c>
      <c r="G45" s="26">
        <f>StateLocalGovEmployment!G45</f>
        <v>1.637184043445282E-2</v>
      </c>
      <c r="H45" s="26">
        <f>StateLocalGovEmployment!L45</f>
        <v>1.1645452083413978E-2</v>
      </c>
      <c r="I45" s="27">
        <f>StateLocalGovEmployment!Q45</f>
        <v>1.2913822609516727E-2</v>
      </c>
      <c r="J45" s="4">
        <f>Unemployment!F45</f>
        <v>2.0572123264088037E-2</v>
      </c>
      <c r="K45" s="4">
        <f>Unemployment!J45</f>
        <v>6.4000000000000001E-2</v>
      </c>
      <c r="L45" s="48">
        <f>StateLocalProposedAid!G45</f>
        <v>1.9739809761110734E-2</v>
      </c>
      <c r="M45" s="26">
        <f>StateLocalProposedAid!H45</f>
        <v>1.7726635926360625E-2</v>
      </c>
    </row>
    <row r="46" spans="1:13" x14ac:dyDescent="0.3">
      <c r="A46" s="35" t="s">
        <v>93</v>
      </c>
      <c r="B46" s="39" t="s">
        <v>6</v>
      </c>
      <c r="C46" s="4">
        <f>StateGovRevenue!G46</f>
        <v>0.24477225214205053</v>
      </c>
      <c r="D46" s="4">
        <f>StateGovRevenue!I46</f>
        <v>4.3870742730176292E-2</v>
      </c>
      <c r="E46" s="48">
        <f>StateGDP!G46</f>
        <v>0.13164258098127624</v>
      </c>
      <c r="F46" s="27">
        <f>StateGDP!I46</f>
        <v>2.9060803412116101E-2</v>
      </c>
      <c r="G46" s="26">
        <f>StateLocalGovEmployment!G46</f>
        <v>6.5886674919138813E-2</v>
      </c>
      <c r="H46" s="26">
        <f>StateLocalGovEmployment!L46</f>
        <v>4.2261513263950556E-2</v>
      </c>
      <c r="I46" s="27">
        <f>StateLocalGovEmployment!Q46</f>
        <v>4.8458799693136712E-2</v>
      </c>
      <c r="J46" s="4">
        <f>Unemployment!F46</f>
        <v>9.5860081291167826E-2</v>
      </c>
      <c r="K46" s="4">
        <f>Unemployment!J46</f>
        <v>7.2000000000000008E-2</v>
      </c>
      <c r="L46" s="48">
        <f>StateLocalProposedAid!G46</f>
        <v>8.6264050089696204E-2</v>
      </c>
      <c r="M46" s="26">
        <f>StateLocalProposedAid!H46</f>
        <v>8.1557896152712472E-2</v>
      </c>
    </row>
    <row r="47" spans="1:13" x14ac:dyDescent="0.3">
      <c r="A47" s="35" t="s">
        <v>94</v>
      </c>
      <c r="B47" s="39" t="s">
        <v>48</v>
      </c>
      <c r="C47" s="4">
        <f>StateGovRevenue!G47</f>
        <v>0</v>
      </c>
      <c r="D47" s="4">
        <f>StateGovRevenue!I47</f>
        <v>0</v>
      </c>
      <c r="E47" s="48">
        <f>StateGDP!G47</f>
        <v>1.1770588549227545E-3</v>
      </c>
      <c r="F47" s="27">
        <f>StateGDP!I47</f>
        <v>2.3501083586202191E-3</v>
      </c>
      <c r="G47" s="26">
        <f>StateLocalGovEmployment!G47</f>
        <v>1.1140837759054376E-2</v>
      </c>
      <c r="H47" s="26">
        <f>StateLocalGovEmployment!L47</f>
        <v>3.4949252653434931E-3</v>
      </c>
      <c r="I47" s="27">
        <f>StateLocalGovEmployment!Q47</f>
        <v>5.4094458760351296E-3</v>
      </c>
      <c r="J47" s="4">
        <f>Unemployment!F47</f>
        <v>5.6157038897647112E-3</v>
      </c>
      <c r="K47" s="4">
        <f>Unemployment!J47</f>
        <v>3.6000000000000004E-2</v>
      </c>
      <c r="L47" s="48">
        <f>StateLocalProposedAid!G47</f>
        <v>7.8358436524436671E-3</v>
      </c>
      <c r="M47" s="26">
        <f>StateLocalProposedAid!H47</f>
        <v>8.5234721259888225E-3</v>
      </c>
    </row>
    <row r="48" spans="1:13" x14ac:dyDescent="0.3">
      <c r="A48" s="35" t="s">
        <v>96</v>
      </c>
      <c r="B48" s="39" t="s">
        <v>49</v>
      </c>
      <c r="C48" s="4">
        <f>StateGovRevenue!G48</f>
        <v>0</v>
      </c>
      <c r="D48" s="4">
        <f>StateGovRevenue!I48</f>
        <v>0</v>
      </c>
      <c r="E48" s="48">
        <f>StateGDP!G48</f>
        <v>2.0584946033357213E-3</v>
      </c>
      <c r="F48" s="27">
        <f>StateGDP!I48</f>
        <v>2.111642215921844E-2</v>
      </c>
      <c r="G48" s="26">
        <f>StateLocalGovEmployment!G48</f>
        <v>5.5903845385935915E-4</v>
      </c>
      <c r="H48" s="26">
        <f>StateLocalGovEmployment!L48</f>
        <v>2.5019022194709838E-3</v>
      </c>
      <c r="I48" s="27">
        <f>StateLocalGovEmployment!Q48</f>
        <v>2.0457540767551108E-3</v>
      </c>
      <c r="J48" s="4">
        <f>Unemployment!F48</f>
        <v>9.3992386934515983E-4</v>
      </c>
      <c r="K48" s="4">
        <f>Unemployment!J48</f>
        <v>3.1E-2</v>
      </c>
      <c r="L48" s="48">
        <f>StateLocalProposedAid!G48</f>
        <v>5.4373516684735283E-3</v>
      </c>
      <c r="M48" s="26">
        <f>StateLocalProposedAid!H48</f>
        <v>1.5435336413585567E-3</v>
      </c>
    </row>
    <row r="49" spans="1:13" x14ac:dyDescent="0.3">
      <c r="A49" s="35" t="s">
        <v>95</v>
      </c>
      <c r="B49" s="39" t="s">
        <v>41</v>
      </c>
      <c r="C49" s="4">
        <f>StateGovRevenue!G49</f>
        <v>0</v>
      </c>
      <c r="D49" s="4">
        <f>StateGovRevenue!I49</f>
        <v>0</v>
      </c>
      <c r="E49" s="48">
        <f>StateGDP!G49</f>
        <v>1.6199133198055892E-2</v>
      </c>
      <c r="F49" s="27">
        <f>StateGDP!I49</f>
        <v>1.2148128576273839E-2</v>
      </c>
      <c r="G49" s="26">
        <f>StateLocalGovEmployment!G49</f>
        <v>4.2486922493311603E-2</v>
      </c>
      <c r="H49" s="26">
        <f>StateLocalGovEmployment!L49</f>
        <v>3.0590268374150451E-2</v>
      </c>
      <c r="I49" s="27">
        <f>StateLocalGovEmployment!Q49</f>
        <v>3.3794283691012471E-2</v>
      </c>
      <c r="J49" s="4">
        <f>Unemployment!F49</f>
        <v>1.9577041737799009E-2</v>
      </c>
      <c r="K49" s="4">
        <f>Unemployment!J49</f>
        <v>4.9000000000000002E-2</v>
      </c>
      <c r="L49" s="48">
        <f>StateLocalProposedAid!G49</f>
        <v>1.9457447476427428E-2</v>
      </c>
      <c r="M49" s="26">
        <f>StateLocalProposedAid!H49</f>
        <v>2.2559087025162069E-2</v>
      </c>
    </row>
    <row r="50" spans="1:13" x14ac:dyDescent="0.3">
      <c r="A50" s="35" t="s">
        <v>97</v>
      </c>
      <c r="B50" s="39" t="s">
        <v>44</v>
      </c>
      <c r="C50" s="4">
        <f>StateGovRevenue!G50</f>
        <v>0</v>
      </c>
      <c r="D50" s="4">
        <f>StateGovRevenue!I50</f>
        <v>0</v>
      </c>
      <c r="E50" s="48">
        <f>StateGDP!G50</f>
        <v>6.9465443892139664E-3</v>
      </c>
      <c r="F50" s="27">
        <f>StateGDP!I50</f>
        <v>5.8391891925344483E-3</v>
      </c>
      <c r="G50" s="26">
        <f>StateLocalGovEmployment!G50</f>
        <v>3.6377430818991224E-2</v>
      </c>
      <c r="H50" s="26">
        <f>StateLocalGovEmployment!L50</f>
        <v>3.3698301543699502E-2</v>
      </c>
      <c r="I50" s="27">
        <f>StateLocalGovEmployment!Q50</f>
        <v>3.4659795031178123E-2</v>
      </c>
      <c r="J50" s="4">
        <f>Unemployment!F50</f>
        <v>2.54781631303597E-2</v>
      </c>
      <c r="K50" s="4">
        <f>Unemployment!J50</f>
        <v>7.0999999999999994E-2</v>
      </c>
      <c r="L50" s="48">
        <f>StateLocalProposedAid!G50</f>
        <v>2.197239537490513E-2</v>
      </c>
      <c r="M50" s="26">
        <f>StateLocalProposedAid!H50</f>
        <v>2.0787976646829513E-2</v>
      </c>
    </row>
    <row r="51" spans="1:13" x14ac:dyDescent="0.3">
      <c r="A51" s="35" t="s">
        <v>99</v>
      </c>
      <c r="B51" s="39" t="s">
        <v>33</v>
      </c>
      <c r="C51" s="4">
        <f>StateGovRevenue!G51</f>
        <v>8.043672268032839E-3</v>
      </c>
      <c r="D51" s="4">
        <f>StateGovRevenue!I51</f>
        <v>2.3325440265359203E-2</v>
      </c>
      <c r="E51" s="48">
        <f>StateGDP!G51</f>
        <v>7.2533109212338893E-3</v>
      </c>
      <c r="F51" s="27">
        <f>StateGDP!I51</f>
        <v>2.5906586996809377E-2</v>
      </c>
      <c r="G51" s="26">
        <f>StateLocalGovEmployment!G51</f>
        <v>1.2458571257437176E-2</v>
      </c>
      <c r="H51" s="26">
        <f>StateLocalGovEmployment!L51</f>
        <v>5.751795824144635E-3</v>
      </c>
      <c r="I51" s="27">
        <f>StateLocalGovEmployment!Q51</f>
        <v>7.4551999527902851E-3</v>
      </c>
      <c r="J51" s="4">
        <f>Unemployment!F51</f>
        <v>4.5439625690791227E-3</v>
      </c>
      <c r="K51" s="4">
        <f>Unemployment!J51</f>
        <v>6.3E-2</v>
      </c>
      <c r="L51" s="48">
        <f>StateLocalProposedAid!G51</f>
        <v>6.4552402719870294E-3</v>
      </c>
      <c r="M51" s="26">
        <f>StateLocalProposedAid!H51</f>
        <v>5.2860559614391909E-3</v>
      </c>
    </row>
    <row r="52" spans="1:13" x14ac:dyDescent="0.3">
      <c r="A52" s="35" t="s">
        <v>98</v>
      </c>
      <c r="B52" s="39" t="s">
        <v>36</v>
      </c>
      <c r="C52" s="4">
        <f>StateGovRevenue!G52</f>
        <v>0</v>
      </c>
      <c r="D52" s="4">
        <f>StateGovRevenue!I52</f>
        <v>0</v>
      </c>
      <c r="E52" s="48">
        <f>StateGDP!G52</f>
        <v>1.8401479294341171E-2</v>
      </c>
      <c r="F52" s="27">
        <f>StateGDP!I52</f>
        <v>2.0229991480315693E-2</v>
      </c>
      <c r="G52" s="26">
        <f>StateLocalGovEmployment!G52</f>
        <v>5.802020524697514E-2</v>
      </c>
      <c r="H52" s="26">
        <f>StateLocalGovEmployment!L52</f>
        <v>2.5264053855379616E-2</v>
      </c>
      <c r="I52" s="27">
        <f>StateLocalGovEmployment!Q52</f>
        <v>3.3558235143694451E-2</v>
      </c>
      <c r="J52" s="4">
        <f>Unemployment!F52</f>
        <v>1.6051252120882025E-2</v>
      </c>
      <c r="K52" s="4">
        <f>Unemployment!J52</f>
        <v>5.5E-2</v>
      </c>
      <c r="L52" s="48">
        <f>StateLocalProposedAid!G52</f>
        <v>1.6565502162142462E-2</v>
      </c>
      <c r="M52" s="26">
        <f>StateLocalProposedAid!H52</f>
        <v>1.8096939741104018E-2</v>
      </c>
    </row>
    <row r="53" spans="1:13" x14ac:dyDescent="0.3">
      <c r="A53" s="35" t="s">
        <v>100</v>
      </c>
      <c r="B53" s="39" t="s">
        <v>150</v>
      </c>
      <c r="C53" s="4">
        <f>StateGovRevenue!G53</f>
        <v>4.9838696841578113E-3</v>
      </c>
      <c r="D53" s="4">
        <f>StateGovRevenue!I53</f>
        <v>4.4752575352168408E-2</v>
      </c>
      <c r="E53" s="48">
        <f>StateGDP!G53</f>
        <v>5.327432290911923E-3</v>
      </c>
      <c r="F53" s="27">
        <f>StateGDP!I53</f>
        <v>5.8920675610398786E-2</v>
      </c>
      <c r="G53" s="26">
        <f>StateLocalGovEmployment!G53</f>
        <v>4.1528570858123939E-3</v>
      </c>
      <c r="H53" s="26">
        <f>StateLocalGovEmployment!L53</f>
        <v>1.7539108342683118E-3</v>
      </c>
      <c r="I53" s="27">
        <f>StateLocalGovEmployment!Q53</f>
        <v>2.3604854731789746E-3</v>
      </c>
      <c r="J53" s="4">
        <f>Unemployment!F53</f>
        <v>1.3185484636208608E-3</v>
      </c>
      <c r="K53" s="4">
        <f>Unemployment!J53</f>
        <v>4.8000000000000001E-2</v>
      </c>
      <c r="L53" s="48">
        <f>StateLocalProposedAid!G53</f>
        <v>5.5544971143795955E-3</v>
      </c>
      <c r="M53" s="26">
        <f>StateLocalProposedAid!H53</f>
        <v>1.3663888865746957E-3</v>
      </c>
    </row>
    <row r="54" spans="1:13" x14ac:dyDescent="0.3">
      <c r="A54" s="8" t="s">
        <v>103</v>
      </c>
      <c r="B54" s="40" t="s">
        <v>102</v>
      </c>
      <c r="C54" s="10">
        <f t="shared" ref="C54:J54" si="0">SUM(C4:C53)</f>
        <v>0.99999999999999989</v>
      </c>
      <c r="D54" s="10">
        <f t="shared" si="0"/>
        <v>0.99999999999999956</v>
      </c>
      <c r="E54" s="50">
        <f t="shared" si="0"/>
        <v>1.0000000000000002</v>
      </c>
      <c r="F54" s="28">
        <f t="shared" si="0"/>
        <v>0.99999999999999989</v>
      </c>
      <c r="G54" s="10">
        <f t="shared" si="0"/>
        <v>1.0000000000000002</v>
      </c>
      <c r="H54" s="10">
        <f t="shared" si="0"/>
        <v>0.99999999999999978</v>
      </c>
      <c r="I54" s="46">
        <f t="shared" si="0"/>
        <v>0.99999999999999978</v>
      </c>
      <c r="J54" s="10">
        <f t="shared" si="0"/>
        <v>1</v>
      </c>
      <c r="K54" s="10">
        <f>Unemployment!J54</f>
        <v>6.7000000000000004E-2</v>
      </c>
      <c r="L54" s="50">
        <f>SUM(L4:L53)</f>
        <v>1.0000000000000004</v>
      </c>
      <c r="M54" s="10">
        <f>SUM(M4:M53)</f>
        <v>0.99999999999999967</v>
      </c>
    </row>
    <row r="55" spans="1:13" ht="30" customHeight="1" x14ac:dyDescent="0.3">
      <c r="A55" s="57" t="s">
        <v>157</v>
      </c>
      <c r="B55" s="58"/>
      <c r="C55" s="58"/>
      <c r="D55" s="58"/>
      <c r="E55" s="58"/>
      <c r="F55" s="58"/>
      <c r="G55" s="58"/>
      <c r="H55" s="58"/>
      <c r="I55" s="58"/>
      <c r="J55" s="58"/>
      <c r="K55" s="58"/>
      <c r="L55" s="58"/>
      <c r="M55" s="58"/>
    </row>
  </sheetData>
  <mergeCells count="3">
    <mergeCell ref="A1:M1"/>
    <mergeCell ref="A2:M2"/>
    <mergeCell ref="A55:M55"/>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7769-AFC0-4510-9DBE-13CA3A2E99AD}">
  <dimension ref="A1:K57"/>
  <sheetViews>
    <sheetView zoomScaleNormal="100" workbookViewId="0">
      <pane xSplit="2" ySplit="3" topLeftCell="C50" activePane="bottomRight" state="frozen"/>
      <selection pane="topRight" activeCell="C1" sqref="C1"/>
      <selection pane="bottomLeft" activeCell="A4" sqref="A4"/>
      <selection pane="bottomRight" activeCell="F49" sqref="F49"/>
    </sheetView>
  </sheetViews>
  <sheetFormatPr defaultColWidth="8.77734375" defaultRowHeight="13.8" x14ac:dyDescent="0.3"/>
  <cols>
    <col min="1" max="1" width="15.77734375" style="1" customWidth="1"/>
    <col min="2" max="2" width="9.77734375" style="1" customWidth="1"/>
    <col min="3" max="8" width="13.77734375" style="1" customWidth="1"/>
    <col min="9" max="11" width="13.77734375" style="4" customWidth="1"/>
    <col min="12" max="16384" width="8.77734375" style="1"/>
  </cols>
  <sheetData>
    <row r="1" spans="1:11" ht="87" customHeight="1" x14ac:dyDescent="0.3">
      <c r="A1" s="54"/>
      <c r="B1" s="54"/>
      <c r="C1" s="54"/>
      <c r="D1" s="54"/>
      <c r="E1" s="54"/>
      <c r="F1" s="54"/>
      <c r="G1" s="54"/>
      <c r="H1" s="54"/>
      <c r="I1" s="54"/>
      <c r="J1" s="54"/>
      <c r="K1" s="54"/>
    </row>
    <row r="2" spans="1:11" ht="15.6" x14ac:dyDescent="0.3">
      <c r="A2" s="55" t="s">
        <v>160</v>
      </c>
      <c r="B2" s="56"/>
      <c r="C2" s="56"/>
      <c r="D2" s="56"/>
      <c r="E2" s="56"/>
      <c r="F2" s="56"/>
      <c r="G2" s="56"/>
      <c r="H2" s="56"/>
      <c r="I2" s="56"/>
      <c r="J2" s="56"/>
      <c r="K2" s="56"/>
    </row>
    <row r="3" spans="1:11" s="3" customFormat="1" ht="57" customHeight="1" x14ac:dyDescent="0.3">
      <c r="A3" s="5" t="s">
        <v>0</v>
      </c>
      <c r="B3" s="38" t="s">
        <v>0</v>
      </c>
      <c r="C3" s="6" t="s">
        <v>105</v>
      </c>
      <c r="D3" s="6" t="s">
        <v>106</v>
      </c>
      <c r="E3" s="6" t="s">
        <v>1</v>
      </c>
      <c r="F3" s="6" t="s">
        <v>107</v>
      </c>
      <c r="G3" s="7" t="s">
        <v>155</v>
      </c>
      <c r="H3" s="6" t="s">
        <v>108</v>
      </c>
      <c r="I3" s="7" t="s">
        <v>156</v>
      </c>
      <c r="J3" s="59" t="s">
        <v>104</v>
      </c>
      <c r="K3" s="60" t="s">
        <v>101</v>
      </c>
    </row>
    <row r="4" spans="1:11" x14ac:dyDescent="0.3">
      <c r="A4" s="35" t="s">
        <v>52</v>
      </c>
      <c r="B4" s="39" t="s">
        <v>2</v>
      </c>
      <c r="C4" s="2">
        <v>8389.3494688699993</v>
      </c>
      <c r="D4" s="2">
        <v>8702.6269968800025</v>
      </c>
      <c r="E4" s="4">
        <f>(D4-C4)/C4</f>
        <v>3.7342290862058931E-2</v>
      </c>
      <c r="F4" s="2">
        <f t="shared" ref="F4:F35" si="0">D4-C4</f>
        <v>313.27752801000315</v>
      </c>
      <c r="G4" s="4">
        <v>0</v>
      </c>
      <c r="H4" s="2">
        <f>F4*1000000/J4</f>
        <v>63.89265916134169</v>
      </c>
      <c r="I4" s="4">
        <v>0</v>
      </c>
      <c r="J4" s="61">
        <v>4903185</v>
      </c>
      <c r="K4" s="26">
        <f>J4/$J$54</f>
        <v>1.4970013443560175E-2</v>
      </c>
    </row>
    <row r="5" spans="1:11" x14ac:dyDescent="0.3">
      <c r="A5" s="35" t="s">
        <v>51</v>
      </c>
      <c r="B5" s="39" t="s">
        <v>3</v>
      </c>
      <c r="C5" s="2">
        <v>1037.3867717129999</v>
      </c>
      <c r="D5" s="2">
        <v>607.82518032000007</v>
      </c>
      <c r="E5" s="4">
        <f t="shared" ref="E5:E53" si="1">(D5-C5)/C5</f>
        <v>-0.41408045977266517</v>
      </c>
      <c r="F5" s="2">
        <f t="shared" si="0"/>
        <v>-429.56159139299984</v>
      </c>
      <c r="G5" s="4">
        <f>F5/$F$56</f>
        <v>2.2134582901563844E-2</v>
      </c>
      <c r="H5" s="2">
        <f t="shared" ref="H5:H53" si="2">F5*1000000/J5</f>
        <v>-587.19776827536214</v>
      </c>
      <c r="I5" s="4">
        <f>H5/$H$56</f>
        <v>0.15724592815873212</v>
      </c>
      <c r="J5" s="61">
        <v>731545</v>
      </c>
      <c r="K5" s="26">
        <f t="shared" ref="K5:K53" si="3">J5/$J$54</f>
        <v>2.2334948578463239E-3</v>
      </c>
    </row>
    <row r="6" spans="1:11" x14ac:dyDescent="0.3">
      <c r="A6" s="35" t="s">
        <v>54</v>
      </c>
      <c r="B6" s="39" t="s">
        <v>7</v>
      </c>
      <c r="C6" s="2">
        <v>9508.4085190000023</v>
      </c>
      <c r="D6" s="2">
        <v>9738.3486699999994</v>
      </c>
      <c r="E6" s="4">
        <f t="shared" si="1"/>
        <v>2.4182822029630235E-2</v>
      </c>
      <c r="F6" s="2">
        <f t="shared" si="0"/>
        <v>229.94015099999706</v>
      </c>
      <c r="G6" s="4">
        <v>0</v>
      </c>
      <c r="H6" s="2">
        <f t="shared" si="2"/>
        <v>31.590753013202335</v>
      </c>
      <c r="I6" s="4">
        <v>0</v>
      </c>
      <c r="J6" s="61">
        <v>7278717</v>
      </c>
      <c r="K6" s="26">
        <f t="shared" si="3"/>
        <v>2.2222798312091015E-2</v>
      </c>
    </row>
    <row r="7" spans="1:11" x14ac:dyDescent="0.3">
      <c r="A7" s="35" t="s">
        <v>53</v>
      </c>
      <c r="B7" s="39" t="s">
        <v>9</v>
      </c>
      <c r="C7" s="2">
        <v>5608.5595139099996</v>
      </c>
      <c r="D7" s="2">
        <v>5599.8573134999988</v>
      </c>
      <c r="E7" s="4">
        <f t="shared" si="1"/>
        <v>-1.5515927732278113E-3</v>
      </c>
      <c r="F7" s="2">
        <f t="shared" si="0"/>
        <v>-8.7022004100008417</v>
      </c>
      <c r="G7" s="4">
        <f>F7/$F$56</f>
        <v>4.4840968154660174E-4</v>
      </c>
      <c r="H7" s="2">
        <f t="shared" si="2"/>
        <v>-2.8836201456426069</v>
      </c>
      <c r="I7" s="4">
        <f>H7/$H$56</f>
        <v>7.7220580655571185E-4</v>
      </c>
      <c r="J7" s="61">
        <v>3017804</v>
      </c>
      <c r="K7" s="26">
        <f t="shared" si="3"/>
        <v>9.2137185217424332E-3</v>
      </c>
    </row>
    <row r="8" spans="1:11" x14ac:dyDescent="0.3">
      <c r="A8" s="35" t="s">
        <v>55</v>
      </c>
      <c r="B8" s="39" t="s">
        <v>4</v>
      </c>
      <c r="C8" s="2">
        <v>136071.07900000003</v>
      </c>
      <c r="D8" s="2">
        <v>137679.39499999999</v>
      </c>
      <c r="E8" s="4">
        <f t="shared" si="1"/>
        <v>1.1819675509444311E-2</v>
      </c>
      <c r="F8" s="2">
        <f t="shared" si="0"/>
        <v>1608.3159999999625</v>
      </c>
      <c r="G8" s="4">
        <v>0</v>
      </c>
      <c r="H8" s="2">
        <f t="shared" si="2"/>
        <v>40.704265108039166</v>
      </c>
      <c r="I8" s="4">
        <v>0</v>
      </c>
      <c r="J8" s="61">
        <v>39512223</v>
      </c>
      <c r="K8" s="26">
        <f t="shared" si="3"/>
        <v>0.12063556841011455</v>
      </c>
    </row>
    <row r="9" spans="1:11" x14ac:dyDescent="0.3">
      <c r="A9" s="35" t="s">
        <v>56</v>
      </c>
      <c r="B9" s="39" t="s">
        <v>13</v>
      </c>
      <c r="C9" s="2">
        <v>10161.291999999999</v>
      </c>
      <c r="D9" s="2">
        <v>10742.085000000001</v>
      </c>
      <c r="E9" s="4">
        <f t="shared" si="1"/>
        <v>5.7157396913699705E-2</v>
      </c>
      <c r="F9" s="2">
        <f t="shared" si="0"/>
        <v>580.79300000000148</v>
      </c>
      <c r="G9" s="4">
        <v>0</v>
      </c>
      <c r="H9" s="2">
        <f t="shared" si="2"/>
        <v>100.85424996040823</v>
      </c>
      <c r="I9" s="4">
        <v>0</v>
      </c>
      <c r="J9" s="61">
        <v>5758736</v>
      </c>
      <c r="K9" s="26">
        <f t="shared" si="3"/>
        <v>1.7582113531900988E-2</v>
      </c>
    </row>
    <row r="10" spans="1:11" x14ac:dyDescent="0.3">
      <c r="A10" s="35" t="s">
        <v>57</v>
      </c>
      <c r="B10" s="39" t="s">
        <v>16</v>
      </c>
      <c r="C10" s="2">
        <v>13905.676129129999</v>
      </c>
      <c r="D10" s="2">
        <v>13563.89960961</v>
      </c>
      <c r="E10" s="4">
        <f t="shared" si="1"/>
        <v>-2.4578202192127578E-2</v>
      </c>
      <c r="F10" s="2">
        <f t="shared" si="0"/>
        <v>-341.77651951999906</v>
      </c>
      <c r="G10" s="4">
        <f>F10/$F$56</f>
        <v>1.7611166493240283E-2</v>
      </c>
      <c r="H10" s="2">
        <f t="shared" si="2"/>
        <v>-95.86227406657558</v>
      </c>
      <c r="I10" s="4">
        <f>H10/$H$56</f>
        <v>2.5670997192783287E-2</v>
      </c>
      <c r="J10" s="61">
        <v>3565287</v>
      </c>
      <c r="K10" s="26">
        <f t="shared" si="3"/>
        <v>1.0885249958985909E-2</v>
      </c>
    </row>
    <row r="11" spans="1:11" x14ac:dyDescent="0.3">
      <c r="A11" s="35" t="s">
        <v>58</v>
      </c>
      <c r="B11" s="39" t="s">
        <v>19</v>
      </c>
      <c r="C11" s="2">
        <v>3456.0605599999999</v>
      </c>
      <c r="D11" s="2">
        <v>3475.5724079999995</v>
      </c>
      <c r="E11" s="4">
        <f t="shared" si="1"/>
        <v>5.6456904215820931E-3</v>
      </c>
      <c r="F11" s="2">
        <f t="shared" si="0"/>
        <v>19.511847999999645</v>
      </c>
      <c r="G11" s="4">
        <v>0</v>
      </c>
      <c r="H11" s="2">
        <f t="shared" si="2"/>
        <v>20.037553246987613</v>
      </c>
      <c r="I11" s="4">
        <v>0</v>
      </c>
      <c r="J11" s="61">
        <v>973764</v>
      </c>
      <c r="K11" s="26">
        <f t="shared" si="3"/>
        <v>2.9730185931909421E-3</v>
      </c>
    </row>
    <row r="12" spans="1:11" x14ac:dyDescent="0.3">
      <c r="A12" s="35" t="s">
        <v>59</v>
      </c>
      <c r="B12" s="39" t="s">
        <v>8</v>
      </c>
      <c r="C12" s="2">
        <v>26004.600000000002</v>
      </c>
      <c r="D12" s="2">
        <v>23055.100000000002</v>
      </c>
      <c r="E12" s="4">
        <f t="shared" si="1"/>
        <v>-0.11342224068049497</v>
      </c>
      <c r="F12" s="2">
        <f t="shared" si="0"/>
        <v>-2949.5</v>
      </c>
      <c r="G12" s="4">
        <f>F12/$F$56</f>
        <v>0.15198275073069409</v>
      </c>
      <c r="H12" s="2">
        <f t="shared" si="2"/>
        <v>-137.32824831591896</v>
      </c>
      <c r="I12" s="4">
        <f>H12/$H$56</f>
        <v>3.6775187229122812E-2</v>
      </c>
      <c r="J12" s="61">
        <v>21477737</v>
      </c>
      <c r="K12" s="26">
        <f t="shared" si="3"/>
        <v>6.5574113892755373E-2</v>
      </c>
    </row>
    <row r="13" spans="1:11" x14ac:dyDescent="0.3">
      <c r="A13" s="35" t="s">
        <v>60</v>
      </c>
      <c r="B13" s="39" t="s">
        <v>20</v>
      </c>
      <c r="C13" s="2">
        <v>18120.293000000005</v>
      </c>
      <c r="D13" s="2">
        <v>18469.527999999998</v>
      </c>
      <c r="E13" s="4">
        <f t="shared" si="1"/>
        <v>1.9273143099838023E-2</v>
      </c>
      <c r="F13" s="2">
        <f t="shared" si="0"/>
        <v>349.23499999999331</v>
      </c>
      <c r="G13" s="4">
        <v>0</v>
      </c>
      <c r="H13" s="2">
        <f t="shared" si="2"/>
        <v>32.892633174734897</v>
      </c>
      <c r="I13" s="4">
        <v>0</v>
      </c>
      <c r="J13" s="61">
        <v>10617423</v>
      </c>
      <c r="K13" s="26">
        <f t="shared" si="3"/>
        <v>3.2416269230299284E-2</v>
      </c>
    </row>
    <row r="14" spans="1:11" x14ac:dyDescent="0.3">
      <c r="A14" s="35" t="s">
        <v>61</v>
      </c>
      <c r="B14" s="39" t="s">
        <v>5</v>
      </c>
      <c r="C14" s="2">
        <v>5628.3618220399994</v>
      </c>
      <c r="D14" s="2">
        <v>4674.0172401500004</v>
      </c>
      <c r="E14" s="4">
        <f t="shared" si="1"/>
        <v>-0.16955992028673397</v>
      </c>
      <c r="F14" s="2">
        <f t="shared" si="0"/>
        <v>-954.34458188999906</v>
      </c>
      <c r="G14" s="4">
        <f>F14/$F$56</f>
        <v>4.9175763587244008E-2</v>
      </c>
      <c r="H14" s="2">
        <f t="shared" si="2"/>
        <v>-674.0330918967245</v>
      </c>
      <c r="I14" s="4">
        <f>H14/$H$56</f>
        <v>0.18049959463622767</v>
      </c>
      <c r="J14" s="61">
        <v>1415872</v>
      </c>
      <c r="K14" s="26">
        <f t="shared" si="3"/>
        <v>4.3228274834338151E-3</v>
      </c>
    </row>
    <row r="15" spans="1:11" x14ac:dyDescent="0.3">
      <c r="A15" s="35" t="s">
        <v>63</v>
      </c>
      <c r="B15" s="39" t="s">
        <v>23</v>
      </c>
      <c r="C15" s="2">
        <v>3826.48248431</v>
      </c>
      <c r="D15" s="2">
        <v>4223.4304895000005</v>
      </c>
      <c r="E15" s="4">
        <f t="shared" si="1"/>
        <v>0.10373705010218517</v>
      </c>
      <c r="F15" s="2">
        <f t="shared" si="0"/>
        <v>396.94800519000046</v>
      </c>
      <c r="G15" s="4">
        <v>0</v>
      </c>
      <c r="H15" s="2">
        <f t="shared" si="2"/>
        <v>222.12286916816146</v>
      </c>
      <c r="I15" s="4">
        <v>0</v>
      </c>
      <c r="J15" s="61">
        <v>1787065</v>
      </c>
      <c r="K15" s="26">
        <f t="shared" si="3"/>
        <v>5.4561243507058911E-3</v>
      </c>
    </row>
    <row r="16" spans="1:11" x14ac:dyDescent="0.3">
      <c r="A16" s="35" t="s">
        <v>64</v>
      </c>
      <c r="B16" s="39" t="s">
        <v>22</v>
      </c>
      <c r="C16" s="2">
        <v>26648</v>
      </c>
      <c r="D16" s="2">
        <v>26118</v>
      </c>
      <c r="E16" s="4">
        <f t="shared" si="1"/>
        <v>-1.9888922245571899E-2</v>
      </c>
      <c r="F16" s="2">
        <f t="shared" si="0"/>
        <v>-530</v>
      </c>
      <c r="G16" s="4">
        <f>F16/$F$56</f>
        <v>2.7310004369305939E-2</v>
      </c>
      <c r="H16" s="2">
        <f t="shared" si="2"/>
        <v>-41.825085755235968</v>
      </c>
      <c r="I16" s="4">
        <f>H16/$H$56</f>
        <v>1.1200356651928709E-2</v>
      </c>
      <c r="J16" s="61">
        <v>12671821</v>
      </c>
      <c r="K16" s="26">
        <f t="shared" si="3"/>
        <v>3.8688593378464843E-2</v>
      </c>
    </row>
    <row r="17" spans="1:11" x14ac:dyDescent="0.3">
      <c r="A17" s="35" t="s">
        <v>65</v>
      </c>
      <c r="B17" s="39" t="s">
        <v>25</v>
      </c>
      <c r="C17" s="2">
        <v>16768.764443</v>
      </c>
      <c r="D17" s="2">
        <v>16359.206</v>
      </c>
      <c r="E17" s="4">
        <f t="shared" si="1"/>
        <v>-2.4423889094045158E-2</v>
      </c>
      <c r="F17" s="2">
        <f t="shared" si="0"/>
        <v>-409.5584429999999</v>
      </c>
      <c r="G17" s="4">
        <f>F17/$F$56</f>
        <v>2.1103854467577614E-2</v>
      </c>
      <c r="H17" s="2">
        <f t="shared" si="2"/>
        <v>-60.835579323845508</v>
      </c>
      <c r="I17" s="4">
        <f>H17/$H$56</f>
        <v>1.6291184423177649E-2</v>
      </c>
      <c r="J17" s="61">
        <v>6732219</v>
      </c>
      <c r="K17" s="26">
        <f t="shared" si="3"/>
        <v>2.0554274198299929E-2</v>
      </c>
    </row>
    <row r="18" spans="1:11" x14ac:dyDescent="0.3">
      <c r="A18" s="35" t="s">
        <v>62</v>
      </c>
      <c r="B18" s="39" t="s">
        <v>26</v>
      </c>
      <c r="C18" s="2">
        <v>7271.3769797800005</v>
      </c>
      <c r="D18" s="2">
        <v>7129.0718962500005</v>
      </c>
      <c r="E18" s="4">
        <f t="shared" si="1"/>
        <v>-1.9570582563071235E-2</v>
      </c>
      <c r="F18" s="2">
        <f t="shared" si="0"/>
        <v>-142.30508353000005</v>
      </c>
      <c r="G18" s="4">
        <f>F18/$F$56</f>
        <v>7.3327404773183922E-3</v>
      </c>
      <c r="H18" s="2">
        <f t="shared" si="2"/>
        <v>-45.103621640724313</v>
      </c>
      <c r="I18" s="4">
        <f>H18/$H$56</f>
        <v>1.2078317104383235E-2</v>
      </c>
      <c r="J18" s="61">
        <v>3155070</v>
      </c>
      <c r="K18" s="26">
        <f t="shared" si="3"/>
        <v>9.6328081268345772E-3</v>
      </c>
    </row>
    <row r="19" spans="1:11" x14ac:dyDescent="0.3">
      <c r="A19" s="35" t="s">
        <v>66</v>
      </c>
      <c r="B19" s="39" t="s">
        <v>24</v>
      </c>
      <c r="C19" s="2">
        <v>6114.4850160000005</v>
      </c>
      <c r="D19" s="2">
        <v>5947.9146220000002</v>
      </c>
      <c r="E19" s="4">
        <f t="shared" si="1"/>
        <v>-2.7241933468498059E-2</v>
      </c>
      <c r="F19" s="2">
        <f t="shared" si="0"/>
        <v>-166.57039400000031</v>
      </c>
      <c r="G19" s="4">
        <f>F19/$F$56</f>
        <v>8.5830909206358868E-3</v>
      </c>
      <c r="H19" s="2">
        <f t="shared" si="2"/>
        <v>-57.175571874504534</v>
      </c>
      <c r="I19" s="4">
        <f>H19/$H$56</f>
        <v>1.5311069546157871E-2</v>
      </c>
      <c r="J19" s="61">
        <v>2913314</v>
      </c>
      <c r="K19" s="26">
        <f t="shared" si="3"/>
        <v>8.8946979861685965E-3</v>
      </c>
    </row>
    <row r="20" spans="1:11" x14ac:dyDescent="0.3">
      <c r="A20" s="35" t="s">
        <v>67</v>
      </c>
      <c r="B20" s="39" t="s">
        <v>28</v>
      </c>
      <c r="C20" s="2">
        <v>9766.518376</v>
      </c>
      <c r="D20" s="2">
        <v>9910.4839110000012</v>
      </c>
      <c r="E20" s="4">
        <f t="shared" si="1"/>
        <v>1.4740722277631558E-2</v>
      </c>
      <c r="F20" s="2">
        <f t="shared" si="0"/>
        <v>143.96553500000118</v>
      </c>
      <c r="G20" s="4">
        <v>0</v>
      </c>
      <c r="H20" s="2">
        <f t="shared" si="2"/>
        <v>32.223829944582157</v>
      </c>
      <c r="I20" s="4">
        <v>0</v>
      </c>
      <c r="J20" s="61">
        <v>4467673</v>
      </c>
      <c r="K20" s="26">
        <f t="shared" si="3"/>
        <v>1.3640342934527417E-2</v>
      </c>
    </row>
    <row r="21" spans="1:11" x14ac:dyDescent="0.3">
      <c r="A21" s="35" t="s">
        <v>68</v>
      </c>
      <c r="B21" s="39" t="s">
        <v>14</v>
      </c>
      <c r="C21" s="2">
        <v>7539.2737019999995</v>
      </c>
      <c r="D21" s="2">
        <v>6975.0244389999989</v>
      </c>
      <c r="E21" s="4">
        <f t="shared" si="1"/>
        <v>-7.4841328926726458E-2</v>
      </c>
      <c r="F21" s="2">
        <f t="shared" si="0"/>
        <v>-564.24926300000061</v>
      </c>
      <c r="G21" s="4">
        <f>F21/$F$56</f>
        <v>2.9074811014920137E-2</v>
      </c>
      <c r="H21" s="2">
        <f t="shared" si="2"/>
        <v>-121.37540682594251</v>
      </c>
      <c r="I21" s="4">
        <f>H21/$H$56</f>
        <v>3.2503169346241277E-2</v>
      </c>
      <c r="J21" s="61">
        <v>4648794</v>
      </c>
      <c r="K21" s="26">
        <f t="shared" si="3"/>
        <v>1.4193327128456683E-2</v>
      </c>
    </row>
    <row r="22" spans="1:11" x14ac:dyDescent="0.3">
      <c r="A22" s="35" t="s">
        <v>71</v>
      </c>
      <c r="B22" s="39" t="s">
        <v>32</v>
      </c>
      <c r="C22" s="2">
        <v>3177.8989369999999</v>
      </c>
      <c r="D22" s="2">
        <v>3247.2927319999999</v>
      </c>
      <c r="E22" s="4">
        <f t="shared" si="1"/>
        <v>2.183637566067758E-2</v>
      </c>
      <c r="F22" s="2">
        <f t="shared" si="0"/>
        <v>69.393794999999955</v>
      </c>
      <c r="G22" s="4">
        <v>0</v>
      </c>
      <c r="H22" s="2">
        <f t="shared" si="2"/>
        <v>51.624144852151261</v>
      </c>
      <c r="I22" s="4">
        <v>0</v>
      </c>
      <c r="J22" s="61">
        <v>1344212</v>
      </c>
      <c r="K22" s="26">
        <f t="shared" si="3"/>
        <v>4.1040408858721237E-3</v>
      </c>
    </row>
    <row r="23" spans="1:11" x14ac:dyDescent="0.3">
      <c r="A23" s="35" t="s">
        <v>70</v>
      </c>
      <c r="B23" s="39" t="s">
        <v>27</v>
      </c>
      <c r="C23" s="2">
        <v>14525.984980290013</v>
      </c>
      <c r="D23" s="2">
        <v>14546.63863972029</v>
      </c>
      <c r="E23" s="4">
        <f t="shared" si="1"/>
        <v>1.4218422680665431E-3</v>
      </c>
      <c r="F23" s="2">
        <f t="shared" si="0"/>
        <v>20.653659430276093</v>
      </c>
      <c r="G23" s="4">
        <v>0</v>
      </c>
      <c r="H23" s="2">
        <f t="shared" si="2"/>
        <v>3.4162673893219773</v>
      </c>
      <c r="I23" s="4">
        <v>0</v>
      </c>
      <c r="J23" s="61">
        <v>6045680</v>
      </c>
      <c r="K23" s="26">
        <f t="shared" si="3"/>
        <v>1.845818807070565E-2</v>
      </c>
    </row>
    <row r="24" spans="1:11" x14ac:dyDescent="0.3">
      <c r="A24" s="35" t="s">
        <v>69</v>
      </c>
      <c r="B24" s="39" t="s">
        <v>18</v>
      </c>
      <c r="C24" s="2">
        <v>23628.887623999999</v>
      </c>
      <c r="D24" s="2">
        <v>22962.529092000001</v>
      </c>
      <c r="E24" s="4">
        <f t="shared" si="1"/>
        <v>-2.8201011516224492E-2</v>
      </c>
      <c r="F24" s="2">
        <f t="shared" si="0"/>
        <v>-666.35853199999838</v>
      </c>
      <c r="G24" s="4">
        <f>F24/$F$56</f>
        <v>3.4336329095177823E-2</v>
      </c>
      <c r="H24" s="2">
        <f t="shared" si="2"/>
        <v>-96.678743846756149</v>
      </c>
      <c r="I24" s="4">
        <f>H24/$H$56</f>
        <v>2.5889639965856366E-2</v>
      </c>
      <c r="J24" s="61">
        <v>6892503</v>
      </c>
      <c r="K24" s="26">
        <f t="shared" si="3"/>
        <v>2.1043640525450057E-2</v>
      </c>
    </row>
    <row r="25" spans="1:11" x14ac:dyDescent="0.3">
      <c r="A25" s="35" t="s">
        <v>72</v>
      </c>
      <c r="B25" s="39" t="s">
        <v>37</v>
      </c>
      <c r="C25" s="2">
        <v>20752.795999999995</v>
      </c>
      <c r="D25" s="2">
        <v>20825.104000000003</v>
      </c>
      <c r="E25" s="4">
        <f t="shared" si="1"/>
        <v>3.4842533989158952E-3</v>
      </c>
      <c r="F25" s="2">
        <f t="shared" si="0"/>
        <v>72.308000000008178</v>
      </c>
      <c r="G25" s="4">
        <v>0</v>
      </c>
      <c r="H25" s="2">
        <f t="shared" si="2"/>
        <v>7.2403159472502887</v>
      </c>
      <c r="I25" s="4">
        <v>0</v>
      </c>
      <c r="J25" s="61">
        <v>9986857</v>
      </c>
      <c r="K25" s="26">
        <f t="shared" si="3"/>
        <v>3.0491075402807162E-2</v>
      </c>
    </row>
    <row r="26" spans="1:11" x14ac:dyDescent="0.3">
      <c r="A26" s="35" t="s">
        <v>73</v>
      </c>
      <c r="B26" s="39" t="s">
        <v>21</v>
      </c>
      <c r="C26" s="2">
        <v>18884.928</v>
      </c>
      <c r="D26" s="2">
        <v>18416.07</v>
      </c>
      <c r="E26" s="4">
        <f t="shared" si="1"/>
        <v>-2.4827100214520288E-2</v>
      </c>
      <c r="F26" s="2">
        <f t="shared" si="0"/>
        <v>-468.85800000000017</v>
      </c>
      <c r="G26" s="4">
        <f>F26/$F$56</f>
        <v>2.4159460431290657E-2</v>
      </c>
      <c r="H26" s="2">
        <f t="shared" si="2"/>
        <v>-83.136275558405259</v>
      </c>
      <c r="I26" s="4">
        <f>H26/$H$56</f>
        <v>2.2263096898745595E-2</v>
      </c>
      <c r="J26" s="61">
        <v>5639632</v>
      </c>
      <c r="K26" s="26">
        <f t="shared" si="3"/>
        <v>1.7218474696902554E-2</v>
      </c>
    </row>
    <row r="27" spans="1:11" x14ac:dyDescent="0.3">
      <c r="A27" s="35" t="s">
        <v>75</v>
      </c>
      <c r="B27" s="39" t="s">
        <v>38</v>
      </c>
      <c r="C27" s="2">
        <v>6312.987745280001</v>
      </c>
      <c r="D27" s="2">
        <v>6333.5391972300004</v>
      </c>
      <c r="E27" s="4">
        <f t="shared" si="1"/>
        <v>3.2554240209582089E-3</v>
      </c>
      <c r="F27" s="2">
        <f t="shared" si="0"/>
        <v>20.551451949999318</v>
      </c>
      <c r="G27" s="4">
        <v>0</v>
      </c>
      <c r="H27" s="2">
        <f t="shared" si="2"/>
        <v>6.90538408863243</v>
      </c>
      <c r="I27" s="4">
        <v>0</v>
      </c>
      <c r="J27" s="61">
        <v>2976149</v>
      </c>
      <c r="K27" s="26">
        <f t="shared" si="3"/>
        <v>9.0865407974690272E-3</v>
      </c>
    </row>
    <row r="28" spans="1:11" x14ac:dyDescent="0.3">
      <c r="A28" s="35" t="s">
        <v>74</v>
      </c>
      <c r="B28" s="39" t="s">
        <v>34</v>
      </c>
      <c r="C28" s="2">
        <v>10615.915368</v>
      </c>
      <c r="D28" s="2">
        <v>10327.247868000002</v>
      </c>
      <c r="E28" s="4">
        <f t="shared" si="1"/>
        <v>-2.7191955662169306E-2</v>
      </c>
      <c r="F28" s="2">
        <f t="shared" si="0"/>
        <v>-288.66749999999774</v>
      </c>
      <c r="G28" s="4">
        <f>F28/$F$56</f>
        <v>1.4874548464672756E-2</v>
      </c>
      <c r="H28" s="2">
        <f t="shared" si="2"/>
        <v>-47.033952984865607</v>
      </c>
      <c r="I28" s="4">
        <f>H28/$H$56</f>
        <v>1.2595241316739999E-2</v>
      </c>
      <c r="J28" s="61">
        <v>6137428</v>
      </c>
      <c r="K28" s="26">
        <f t="shared" si="3"/>
        <v>1.8738305747974558E-2</v>
      </c>
    </row>
    <row r="29" spans="1:11" x14ac:dyDescent="0.3">
      <c r="A29" s="35" t="s">
        <v>76</v>
      </c>
      <c r="B29" s="39" t="s">
        <v>39</v>
      </c>
      <c r="C29" s="2">
        <v>2153.6175082099994</v>
      </c>
      <c r="D29" s="2">
        <v>2032.6739798500003</v>
      </c>
      <c r="E29" s="4">
        <f t="shared" si="1"/>
        <v>-5.6158314045525466E-2</v>
      </c>
      <c r="F29" s="2">
        <f t="shared" si="0"/>
        <v>-120.94352835999916</v>
      </c>
      <c r="G29" s="4">
        <f>F29/$F$56</f>
        <v>6.2320156376431202E-3</v>
      </c>
      <c r="H29" s="2">
        <f t="shared" si="2"/>
        <v>-113.16057063300252</v>
      </c>
      <c r="I29" s="4">
        <f>H29/$H$56</f>
        <v>3.0303315035444513E-2</v>
      </c>
      <c r="J29" s="61">
        <v>1068778</v>
      </c>
      <c r="K29" s="26">
        <f t="shared" si="3"/>
        <v>3.2631077612167102E-3</v>
      </c>
    </row>
    <row r="30" spans="1:11" x14ac:dyDescent="0.3">
      <c r="A30" s="35" t="s">
        <v>79</v>
      </c>
      <c r="B30" s="39" t="s">
        <v>40</v>
      </c>
      <c r="C30" s="2">
        <v>4122.4849169999998</v>
      </c>
      <c r="D30" s="2">
        <v>4152.5947480000004</v>
      </c>
      <c r="E30" s="4">
        <f t="shared" si="1"/>
        <v>7.3038062251813132E-3</v>
      </c>
      <c r="F30" s="2">
        <f t="shared" si="0"/>
        <v>30.109831000000668</v>
      </c>
      <c r="G30" s="4">
        <v>0</v>
      </c>
      <c r="H30" s="2">
        <f t="shared" si="2"/>
        <v>15.565398302736893</v>
      </c>
      <c r="I30" s="4">
        <v>0</v>
      </c>
      <c r="J30" s="61">
        <v>1934408</v>
      </c>
      <c r="K30" s="26">
        <f t="shared" si="3"/>
        <v>5.905980248620101E-3</v>
      </c>
    </row>
    <row r="31" spans="1:11" x14ac:dyDescent="0.3">
      <c r="A31" s="35" t="s">
        <v>83</v>
      </c>
      <c r="B31" s="39" t="s">
        <v>148</v>
      </c>
      <c r="C31" s="2">
        <v>5019.8019931599993</v>
      </c>
      <c r="D31" s="2">
        <v>4485.30455437</v>
      </c>
      <c r="E31" s="4">
        <f t="shared" si="1"/>
        <v>-0.10647779325126916</v>
      </c>
      <c r="F31" s="2">
        <f t="shared" si="0"/>
        <v>-534.49743878999925</v>
      </c>
      <c r="G31" s="4">
        <f>F31/$F$56</f>
        <v>2.7541749790071155E-2</v>
      </c>
      <c r="H31" s="2">
        <f t="shared" si="2"/>
        <v>-173.52934032886623</v>
      </c>
      <c r="I31" s="4">
        <f>H31/$H$56</f>
        <v>4.646949231930516E-2</v>
      </c>
      <c r="J31" s="61">
        <v>3080156</v>
      </c>
      <c r="K31" s="26">
        <f t="shared" si="3"/>
        <v>9.4040866759591019E-3</v>
      </c>
    </row>
    <row r="32" spans="1:11" x14ac:dyDescent="0.3">
      <c r="A32" s="35" t="s">
        <v>80</v>
      </c>
      <c r="B32" s="39" t="s">
        <v>35</v>
      </c>
      <c r="C32" s="2">
        <v>1776.5000000000005</v>
      </c>
      <c r="D32" s="2">
        <v>1740.8999999999999</v>
      </c>
      <c r="E32" s="4">
        <f t="shared" si="1"/>
        <v>-2.0039403321137395E-2</v>
      </c>
      <c r="F32" s="2">
        <f t="shared" si="0"/>
        <v>-35.600000000000591</v>
      </c>
      <c r="G32" s="4">
        <f>F32/$F$56</f>
        <v>1.8344078406552972E-3</v>
      </c>
      <c r="H32" s="2">
        <f t="shared" si="2"/>
        <v>-26.182034270518212</v>
      </c>
      <c r="I32" s="4">
        <f>H32/$H$56</f>
        <v>7.011297560008305E-3</v>
      </c>
      <c r="J32" s="61">
        <v>1359711</v>
      </c>
      <c r="K32" s="26">
        <f t="shared" si="3"/>
        <v>4.1513611967234866E-3</v>
      </c>
    </row>
    <row r="33" spans="1:11" x14ac:dyDescent="0.3">
      <c r="A33" s="35" t="s">
        <v>81</v>
      </c>
      <c r="B33" s="39" t="s">
        <v>12</v>
      </c>
      <c r="C33" s="2">
        <v>28704.219000000001</v>
      </c>
      <c r="D33" s="2">
        <v>28005.46</v>
      </c>
      <c r="E33" s="4">
        <f t="shared" si="1"/>
        <v>-2.4343424916037668E-2</v>
      </c>
      <c r="F33" s="2">
        <f t="shared" si="0"/>
        <v>-698.75900000000183</v>
      </c>
      <c r="G33" s="4">
        <f>F33/$F$56</f>
        <v>3.6005870458663956E-2</v>
      </c>
      <c r="H33" s="2">
        <f t="shared" si="2"/>
        <v>-78.669674933772171</v>
      </c>
      <c r="I33" s="4">
        <f>H33/$H$56</f>
        <v>2.1066984108675454E-2</v>
      </c>
      <c r="J33" s="61">
        <v>8882190</v>
      </c>
      <c r="K33" s="26">
        <f t="shared" si="3"/>
        <v>2.7118394208714487E-2</v>
      </c>
    </row>
    <row r="34" spans="1:11" x14ac:dyDescent="0.3">
      <c r="A34" s="35" t="s">
        <v>82</v>
      </c>
      <c r="B34" s="39" t="s">
        <v>42</v>
      </c>
      <c r="C34" s="2">
        <v>4738.82492619</v>
      </c>
      <c r="D34" s="2">
        <v>4671.7465954199997</v>
      </c>
      <c r="E34" s="4">
        <f t="shared" si="1"/>
        <v>-1.4155055697305763E-2</v>
      </c>
      <c r="F34" s="2">
        <f t="shared" si="0"/>
        <v>-67.078330770000321</v>
      </c>
      <c r="G34" s="4">
        <f>F34/$F$56</f>
        <v>3.4564330309706749E-3</v>
      </c>
      <c r="H34" s="2">
        <f t="shared" si="2"/>
        <v>-31.990367726696036</v>
      </c>
      <c r="I34" s="4">
        <f>H34/$H$56</f>
        <v>8.5667135283874554E-3</v>
      </c>
      <c r="J34" s="61">
        <v>2096829</v>
      </c>
      <c r="K34" s="26">
        <f t="shared" si="3"/>
        <v>6.4018710937578001E-3</v>
      </c>
    </row>
    <row r="35" spans="1:11" x14ac:dyDescent="0.3">
      <c r="A35" s="35" t="s">
        <v>84</v>
      </c>
      <c r="B35" s="39" t="s">
        <v>10</v>
      </c>
      <c r="C35" s="2">
        <v>57763.992030910005</v>
      </c>
      <c r="D35" s="2">
        <v>55370.593815339991</v>
      </c>
      <c r="E35" s="4">
        <f t="shared" si="1"/>
        <v>-4.1434086035627288E-2</v>
      </c>
      <c r="F35" s="2">
        <f t="shared" si="0"/>
        <v>-2393.3982155700141</v>
      </c>
      <c r="G35" s="4">
        <f>F35/$F$56</f>
        <v>0.12332776551831344</v>
      </c>
      <c r="H35" s="2">
        <f t="shared" si="2"/>
        <v>-123.0313676539742</v>
      </c>
      <c r="I35" s="4">
        <f>H35/$H$56</f>
        <v>3.294661976697965E-2</v>
      </c>
      <c r="J35" s="61">
        <v>19453561</v>
      </c>
      <c r="K35" s="26">
        <f t="shared" si="3"/>
        <v>5.9394061144973712E-2</v>
      </c>
    </row>
    <row r="36" spans="1:11" x14ac:dyDescent="0.3">
      <c r="A36" s="35" t="s">
        <v>77</v>
      </c>
      <c r="B36" s="39" t="s">
        <v>43</v>
      </c>
      <c r="C36" s="2">
        <v>18938.3</v>
      </c>
      <c r="D36" s="2">
        <v>19332.3</v>
      </c>
      <c r="E36" s="4">
        <f t="shared" si="1"/>
        <v>2.0804401662240013E-2</v>
      </c>
      <c r="F36" s="2">
        <f t="shared" ref="F36:F53" si="4">D36-C36</f>
        <v>394</v>
      </c>
      <c r="G36" s="4">
        <v>0</v>
      </c>
      <c r="H36" s="2">
        <f t="shared" si="2"/>
        <v>37.566442068923173</v>
      </c>
      <c r="I36" s="4">
        <v>0</v>
      </c>
      <c r="J36" s="61">
        <v>10488084</v>
      </c>
      <c r="K36" s="26">
        <f t="shared" si="3"/>
        <v>3.2021381709478304E-2</v>
      </c>
    </row>
    <row r="37" spans="1:11" x14ac:dyDescent="0.3">
      <c r="A37" s="35" t="s">
        <v>78</v>
      </c>
      <c r="B37" s="39" t="s">
        <v>17</v>
      </c>
      <c r="C37" s="2">
        <v>1663.77208</v>
      </c>
      <c r="D37" s="2">
        <v>1417.2393810000001</v>
      </c>
      <c r="E37" s="4">
        <f t="shared" si="1"/>
        <v>-0.14817696604212752</v>
      </c>
      <c r="F37" s="2">
        <f t="shared" si="4"/>
        <v>-246.53269899999987</v>
      </c>
      <c r="G37" s="4">
        <f>F37/$F$56</f>
        <v>1.2703413371446759E-2</v>
      </c>
      <c r="H37" s="2">
        <f t="shared" si="2"/>
        <v>-323.50740359708249</v>
      </c>
      <c r="I37" s="4">
        <f>H37/$H$56</f>
        <v>8.6632178617187056E-2</v>
      </c>
      <c r="J37" s="61">
        <v>762062</v>
      </c>
      <c r="K37" s="26">
        <f t="shared" si="3"/>
        <v>2.3266669287058013E-3</v>
      </c>
    </row>
    <row r="38" spans="1:11" x14ac:dyDescent="0.3">
      <c r="A38" s="35" t="s">
        <v>85</v>
      </c>
      <c r="B38" s="39" t="s">
        <v>29</v>
      </c>
      <c r="C38" s="2">
        <v>21464.504000000001</v>
      </c>
      <c r="D38" s="2">
        <v>21277.557814289998</v>
      </c>
      <c r="E38" s="4">
        <f t="shared" si="1"/>
        <v>-8.7095506940203776E-3</v>
      </c>
      <c r="F38" s="2">
        <f t="shared" si="4"/>
        <v>-186.94618571000319</v>
      </c>
      <c r="G38" s="4">
        <f>F38/$F$56</f>
        <v>9.6330210350288048E-3</v>
      </c>
      <c r="H38" s="2">
        <f t="shared" si="2"/>
        <v>-15.993206124509431</v>
      </c>
      <c r="I38" s="4">
        <f>H38/$H$56</f>
        <v>4.2828271447092354E-3</v>
      </c>
      <c r="J38" s="61">
        <v>11689100</v>
      </c>
      <c r="K38" s="26">
        <f t="shared" si="3"/>
        <v>3.5688227987138818E-2</v>
      </c>
    </row>
    <row r="39" spans="1:11" x14ac:dyDescent="0.3">
      <c r="A39" s="35" t="s">
        <v>86</v>
      </c>
      <c r="B39" s="39" t="s">
        <v>30</v>
      </c>
      <c r="C39" s="2">
        <v>5732.6319929400006</v>
      </c>
      <c r="D39" s="2">
        <v>5501.2816022164006</v>
      </c>
      <c r="E39" s="4">
        <f t="shared" si="1"/>
        <v>-4.0356749047997249E-2</v>
      </c>
      <c r="F39" s="2">
        <f t="shared" si="4"/>
        <v>-231.35039072359996</v>
      </c>
      <c r="G39" s="4">
        <f>F39/$F$56</f>
        <v>1.192109468207953E-2</v>
      </c>
      <c r="H39" s="2">
        <f t="shared" si="2"/>
        <v>-58.466536834260339</v>
      </c>
      <c r="I39" s="4">
        <f>H39/$H$56</f>
        <v>1.5656777575521509E-2</v>
      </c>
      <c r="J39" s="61">
        <v>3956971</v>
      </c>
      <c r="K39" s="26">
        <f t="shared" si="3"/>
        <v>1.2081108313428466E-2</v>
      </c>
    </row>
    <row r="40" spans="1:11" x14ac:dyDescent="0.3">
      <c r="A40" s="35" t="s">
        <v>87</v>
      </c>
      <c r="B40" s="39" t="s">
        <v>11</v>
      </c>
      <c r="C40" s="2">
        <v>9372.5214458300015</v>
      </c>
      <c r="D40" s="2">
        <v>8390.0186731326758</v>
      </c>
      <c r="E40" s="4">
        <f t="shared" si="1"/>
        <v>-0.10482801009054596</v>
      </c>
      <c r="F40" s="2">
        <f t="shared" si="4"/>
        <v>-982.50277269732578</v>
      </c>
      <c r="G40" s="4">
        <f>F40/$F$56</f>
        <v>5.0626707575885221E-2</v>
      </c>
      <c r="H40" s="2">
        <f t="shared" si="2"/>
        <v>-232.94548064455554</v>
      </c>
      <c r="I40" s="4">
        <f>H40/$H$56</f>
        <v>6.238056459567104E-2</v>
      </c>
      <c r="J40" s="61">
        <v>4217737</v>
      </c>
      <c r="K40" s="26">
        <f t="shared" si="3"/>
        <v>1.2877258270165446E-2</v>
      </c>
    </row>
    <row r="41" spans="1:11" x14ac:dyDescent="0.3">
      <c r="A41" s="35" t="s">
        <v>88</v>
      </c>
      <c r="B41" s="39" t="s">
        <v>15</v>
      </c>
      <c r="C41" s="2">
        <v>26629.181</v>
      </c>
      <c r="D41" s="2">
        <v>25808.592000000001</v>
      </c>
      <c r="E41" s="4">
        <f t="shared" si="1"/>
        <v>-3.0815405100141829E-2</v>
      </c>
      <c r="F41" s="2">
        <f t="shared" si="4"/>
        <v>-820.58899999999994</v>
      </c>
      <c r="G41" s="4">
        <f>F41/$F$56</f>
        <v>4.2283564481895075E-2</v>
      </c>
      <c r="H41" s="2">
        <f t="shared" si="2"/>
        <v>-64.098555310428722</v>
      </c>
      <c r="I41" s="4">
        <f>H41/$H$56</f>
        <v>1.7164978084003218E-2</v>
      </c>
      <c r="J41" s="61">
        <v>12801989</v>
      </c>
      <c r="K41" s="26">
        <f t="shared" si="3"/>
        <v>3.9086011935978243E-2</v>
      </c>
    </row>
    <row r="42" spans="1:11" x14ac:dyDescent="0.3">
      <c r="A42" s="35" t="s">
        <v>89</v>
      </c>
      <c r="B42" s="39" t="s">
        <v>46</v>
      </c>
      <c r="C42" s="2">
        <v>3005.3767870000001</v>
      </c>
      <c r="D42" s="2">
        <v>3029.5856979999994</v>
      </c>
      <c r="E42" s="4">
        <f t="shared" si="1"/>
        <v>8.0551999685087271E-3</v>
      </c>
      <c r="F42" s="2">
        <f t="shared" si="4"/>
        <v>24.208910999999262</v>
      </c>
      <c r="G42" s="4">
        <v>0</v>
      </c>
      <c r="H42" s="2">
        <f t="shared" si="2"/>
        <v>22.852371382370375</v>
      </c>
      <c r="I42" s="4">
        <v>0</v>
      </c>
      <c r="J42" s="61">
        <v>1059361</v>
      </c>
      <c r="K42" s="26">
        <f t="shared" si="3"/>
        <v>3.2343565277637596E-3</v>
      </c>
    </row>
    <row r="43" spans="1:11" x14ac:dyDescent="0.3">
      <c r="A43" s="35" t="s">
        <v>90</v>
      </c>
      <c r="B43" s="39" t="s">
        <v>45</v>
      </c>
      <c r="C43" s="2">
        <v>8065.7543919999998</v>
      </c>
      <c r="D43" s="2">
        <v>8205.6245500000005</v>
      </c>
      <c r="E43" s="4">
        <f t="shared" si="1"/>
        <v>1.7341236938572112E-2</v>
      </c>
      <c r="F43" s="2">
        <f t="shared" si="4"/>
        <v>139.87015800000063</v>
      </c>
      <c r="G43" s="4">
        <v>0</v>
      </c>
      <c r="H43" s="2">
        <f t="shared" si="2"/>
        <v>27.166037577538901</v>
      </c>
      <c r="I43" s="4">
        <v>0</v>
      </c>
      <c r="J43" s="61">
        <v>5148714</v>
      </c>
      <c r="K43" s="26">
        <f t="shared" si="3"/>
        <v>1.5719643006952926E-2</v>
      </c>
    </row>
    <row r="44" spans="1:11" x14ac:dyDescent="0.3">
      <c r="A44" s="35" t="s">
        <v>91</v>
      </c>
      <c r="B44" s="39" t="s">
        <v>47</v>
      </c>
      <c r="C44" s="2">
        <v>1038.1060000000002</v>
      </c>
      <c r="D44" s="2">
        <v>1103.0992999999999</v>
      </c>
      <c r="E44" s="4">
        <f t="shared" si="1"/>
        <v>6.2607575719627495E-2</v>
      </c>
      <c r="F44" s="2">
        <f t="shared" si="4"/>
        <v>64.993299999999635</v>
      </c>
      <c r="G44" s="4">
        <v>0</v>
      </c>
      <c r="H44" s="2">
        <f t="shared" si="2"/>
        <v>73.467064710809069</v>
      </c>
      <c r="I44" s="4">
        <v>0</v>
      </c>
      <c r="J44" s="61">
        <v>884659</v>
      </c>
      <c r="K44" s="26">
        <f t="shared" si="3"/>
        <v>2.7009703127592577E-3</v>
      </c>
    </row>
    <row r="45" spans="1:11" x14ac:dyDescent="0.3">
      <c r="A45" s="35" t="s">
        <v>92</v>
      </c>
      <c r="B45" s="39" t="s">
        <v>31</v>
      </c>
      <c r="C45" s="2">
        <v>12395.684319960001</v>
      </c>
      <c r="D45" s="2">
        <v>12230.597403149999</v>
      </c>
      <c r="E45" s="4">
        <f t="shared" si="1"/>
        <v>-1.3318096246140476E-2</v>
      </c>
      <c r="F45" s="2">
        <f t="shared" si="4"/>
        <v>-165.08691681000164</v>
      </c>
      <c r="G45" s="4">
        <f>F45/$F$56</f>
        <v>8.5066498479177185E-3</v>
      </c>
      <c r="H45" s="2">
        <f t="shared" si="2"/>
        <v>-24.173775160802997</v>
      </c>
      <c r="I45" s="4">
        <f>H45/$H$56</f>
        <v>6.4735050397507852E-3</v>
      </c>
      <c r="J45" s="61">
        <v>6829174</v>
      </c>
      <c r="K45" s="26">
        <f t="shared" si="3"/>
        <v>2.0850289472743047E-2</v>
      </c>
    </row>
    <row r="46" spans="1:11" x14ac:dyDescent="0.3">
      <c r="A46" s="35" t="s">
        <v>93</v>
      </c>
      <c r="B46" s="39" t="s">
        <v>6</v>
      </c>
      <c r="C46" s="2">
        <v>45775.942999999999</v>
      </c>
      <c r="D46" s="2">
        <v>41025.695</v>
      </c>
      <c r="E46" s="4">
        <f t="shared" si="1"/>
        <v>-0.10377171257837331</v>
      </c>
      <c r="F46" s="2">
        <f t="shared" si="4"/>
        <v>-4750.2479999999996</v>
      </c>
      <c r="G46" s="4">
        <f>F46/$F$56</f>
        <v>0.24477225214205053</v>
      </c>
      <c r="H46" s="2">
        <f t="shared" si="2"/>
        <v>-163.82492396075153</v>
      </c>
      <c r="I46" s="4">
        <f>H46/$H$56</f>
        <v>4.3870742730176292E-2</v>
      </c>
      <c r="J46" s="61">
        <v>28995881</v>
      </c>
      <c r="K46" s="26">
        <f t="shared" si="3"/>
        <v>8.852791162843561E-2</v>
      </c>
    </row>
    <row r="47" spans="1:11" x14ac:dyDescent="0.3">
      <c r="A47" s="35" t="s">
        <v>94</v>
      </c>
      <c r="B47" s="39" t="s">
        <v>48</v>
      </c>
      <c r="C47" s="2">
        <v>6638.1926440000016</v>
      </c>
      <c r="D47" s="2">
        <v>7170.5576990000009</v>
      </c>
      <c r="E47" s="4">
        <f t="shared" si="1"/>
        <v>8.0197289164420815E-2</v>
      </c>
      <c r="F47" s="2">
        <f t="shared" si="4"/>
        <v>532.3650549999993</v>
      </c>
      <c r="G47" s="4">
        <v>0</v>
      </c>
      <c r="H47" s="2">
        <f t="shared" si="2"/>
        <v>166.0549062090019</v>
      </c>
      <c r="I47" s="4">
        <v>0</v>
      </c>
      <c r="J47" s="61">
        <v>3205958</v>
      </c>
      <c r="K47" s="26">
        <f t="shared" si="3"/>
        <v>9.7881753104337877E-3</v>
      </c>
    </row>
    <row r="48" spans="1:11" x14ac:dyDescent="0.3">
      <c r="A48" s="35" t="s">
        <v>96</v>
      </c>
      <c r="B48" s="39" t="s">
        <v>49</v>
      </c>
      <c r="C48" s="2">
        <v>2627.5485279999998</v>
      </c>
      <c r="D48" s="2">
        <v>2686.4595319999999</v>
      </c>
      <c r="E48" s="4">
        <f t="shared" si="1"/>
        <v>2.242051987707382E-2</v>
      </c>
      <c r="F48" s="2">
        <f t="shared" si="4"/>
        <v>58.911004000000048</v>
      </c>
      <c r="G48" s="4">
        <v>0</v>
      </c>
      <c r="H48" s="2">
        <f t="shared" si="2"/>
        <v>94.410324540977555</v>
      </c>
      <c r="I48" s="4">
        <v>0</v>
      </c>
      <c r="J48" s="61">
        <v>623989</v>
      </c>
      <c r="K48" s="26">
        <f t="shared" si="3"/>
        <v>1.9051134555668754E-3</v>
      </c>
    </row>
    <row r="49" spans="1:11" x14ac:dyDescent="0.3">
      <c r="A49" s="35" t="s">
        <v>95</v>
      </c>
      <c r="B49" s="39" t="s">
        <v>41</v>
      </c>
      <c r="C49" s="2">
        <v>20230.904000000002</v>
      </c>
      <c r="D49" s="2">
        <v>20482.571000000004</v>
      </c>
      <c r="E49" s="4">
        <f t="shared" si="1"/>
        <v>1.2439730819740001E-2</v>
      </c>
      <c r="F49" s="2">
        <f t="shared" si="4"/>
        <v>251.66700000000128</v>
      </c>
      <c r="G49" s="4">
        <v>0</v>
      </c>
      <c r="H49" s="2">
        <f t="shared" si="2"/>
        <v>29.484674569876919</v>
      </c>
      <c r="I49" s="4">
        <v>0</v>
      </c>
      <c r="J49" s="61">
        <v>8535519</v>
      </c>
      <c r="K49" s="26">
        <f t="shared" si="3"/>
        <v>2.6059965956365769E-2</v>
      </c>
    </row>
    <row r="50" spans="1:11" x14ac:dyDescent="0.3">
      <c r="A50" s="35" t="s">
        <v>97</v>
      </c>
      <c r="B50" s="39" t="s">
        <v>44</v>
      </c>
      <c r="C50" s="2">
        <v>18249.669000000002</v>
      </c>
      <c r="D50" s="2">
        <v>18706.208000000002</v>
      </c>
      <c r="E50" s="4">
        <f t="shared" si="1"/>
        <v>2.5016289336535397E-2</v>
      </c>
      <c r="F50" s="2">
        <f t="shared" si="4"/>
        <v>456.53900000000067</v>
      </c>
      <c r="G50" s="4">
        <v>0</v>
      </c>
      <c r="H50" s="2">
        <f t="shared" si="2"/>
        <v>59.953435983933147</v>
      </c>
      <c r="I50" s="4">
        <v>0</v>
      </c>
      <c r="J50" s="61">
        <v>7614893</v>
      </c>
      <c r="K50" s="26">
        <f t="shared" si="3"/>
        <v>2.3249184067350562E-2</v>
      </c>
    </row>
    <row r="51" spans="1:11" x14ac:dyDescent="0.3">
      <c r="A51" s="35" t="s">
        <v>99</v>
      </c>
      <c r="B51" s="39" t="s">
        <v>33</v>
      </c>
      <c r="C51" s="2">
        <v>3667.1290000000004</v>
      </c>
      <c r="D51" s="2">
        <v>3511.027</v>
      </c>
      <c r="E51" s="4">
        <f t="shared" si="1"/>
        <v>-4.2567905301395259E-2</v>
      </c>
      <c r="F51" s="2">
        <f t="shared" si="4"/>
        <v>-156.10200000000032</v>
      </c>
      <c r="G51" s="4">
        <f>F51/$F$56</f>
        <v>8.043672268032839E-3</v>
      </c>
      <c r="H51" s="2">
        <f t="shared" si="2"/>
        <v>-87.103345875087442</v>
      </c>
      <c r="I51" s="4">
        <f>H51/$H$56</f>
        <v>2.3325440265359203E-2</v>
      </c>
      <c r="J51" s="61">
        <v>1792147</v>
      </c>
      <c r="K51" s="26">
        <f t="shared" si="3"/>
        <v>5.4716403078480698E-3</v>
      </c>
    </row>
    <row r="52" spans="1:11" x14ac:dyDescent="0.3">
      <c r="A52" s="35" t="s">
        <v>98</v>
      </c>
      <c r="B52" s="39" t="s">
        <v>36</v>
      </c>
      <c r="C52" s="2">
        <v>14976.901168519998</v>
      </c>
      <c r="D52" s="2">
        <v>15050.526013520002</v>
      </c>
      <c r="E52" s="4">
        <f t="shared" si="1"/>
        <v>4.9158930924079434E-3</v>
      </c>
      <c r="F52" s="2">
        <f t="shared" si="4"/>
        <v>73.624845000003916</v>
      </c>
      <c r="G52" s="4">
        <v>0</v>
      </c>
      <c r="H52" s="2">
        <f t="shared" si="2"/>
        <v>12.645028694185957</v>
      </c>
      <c r="I52" s="4">
        <v>0</v>
      </c>
      <c r="J52" s="61">
        <v>5822434</v>
      </c>
      <c r="K52" s="26">
        <f t="shared" si="3"/>
        <v>1.777659118598255E-2</v>
      </c>
    </row>
    <row r="53" spans="1:11" x14ac:dyDescent="0.3">
      <c r="A53" s="35" t="s">
        <v>100</v>
      </c>
      <c r="B53" s="39" t="s">
        <v>50</v>
      </c>
      <c r="C53" s="2">
        <v>1131.9069999999999</v>
      </c>
      <c r="D53" s="2">
        <v>1035.1859999999999</v>
      </c>
      <c r="E53" s="4">
        <f t="shared" si="1"/>
        <v>-8.544959965792244E-2</v>
      </c>
      <c r="F53" s="2">
        <f t="shared" si="4"/>
        <v>-96.721000000000004</v>
      </c>
      <c r="G53" s="4">
        <f>F53/$F$56</f>
        <v>4.9838696841578113E-3</v>
      </c>
      <c r="H53" s="2">
        <f t="shared" si="2"/>
        <v>-167.1179195485513</v>
      </c>
      <c r="I53" s="4">
        <f>H53/$H$56</f>
        <v>4.4752575352168408E-2</v>
      </c>
      <c r="J53" s="61">
        <v>578759</v>
      </c>
      <c r="K53" s="26">
        <f t="shared" si="3"/>
        <v>1.7670208263774348E-3</v>
      </c>
    </row>
    <row r="54" spans="1:11" x14ac:dyDescent="0.3">
      <c r="A54" s="8" t="s">
        <v>103</v>
      </c>
      <c r="B54" s="40" t="s">
        <v>102</v>
      </c>
      <c r="C54" s="9">
        <f>SUM(C4:C53)</f>
        <v>739608.83317404299</v>
      </c>
      <c r="D54" s="9">
        <f>SUM(D4:D53)</f>
        <v>726053.2086644494</v>
      </c>
      <c r="E54" s="16">
        <f>(D54-C54)/C54</f>
        <v>-1.8328099802999123E-2</v>
      </c>
      <c r="F54" s="9">
        <f t="shared" ref="F54:K54" si="5">SUM(F4:F53)</f>
        <v>-13555.624509593694</v>
      </c>
      <c r="G54" s="10">
        <f t="shared" si="5"/>
        <v>0.99999999999999989</v>
      </c>
      <c r="H54" s="9">
        <f t="shared" si="5"/>
        <v>-2581.5931340181969</v>
      </c>
      <c r="I54" s="10">
        <f t="shared" si="5"/>
        <v>0.99999999999999956</v>
      </c>
      <c r="J54" s="62">
        <f t="shared" si="5"/>
        <v>327533774</v>
      </c>
      <c r="K54" s="18">
        <f t="shared" si="5"/>
        <v>0.99999999999999989</v>
      </c>
    </row>
    <row r="55" spans="1:11" x14ac:dyDescent="0.3">
      <c r="A55" s="8" t="s">
        <v>109</v>
      </c>
      <c r="B55" s="41"/>
      <c r="C55" s="9"/>
      <c r="D55" s="9"/>
      <c r="E55" s="9"/>
      <c r="F55" s="9">
        <f>F4+F6+F8+F9+F11+F13+F15+F20+F22+F23+F25+F27+F30+F36+F42+F43+F44+F47+F48+F49+F50+F52</f>
        <v>5851.1830775802482</v>
      </c>
      <c r="G55" s="9"/>
      <c r="H55" s="9">
        <f>H4+H6+H8+H9+H11+H13+H15+H20+H22+H23+H25+H27+H30+H36+H42+H43+H44+H47+H48+H49+H50+H52</f>
        <v>1152.6706090951675</v>
      </c>
      <c r="I55" s="11"/>
      <c r="J55" s="63"/>
      <c r="K55" s="11"/>
    </row>
    <row r="56" spans="1:11" x14ac:dyDescent="0.3">
      <c r="A56" s="12" t="s">
        <v>110</v>
      </c>
      <c r="B56" s="42"/>
      <c r="C56" s="13"/>
      <c r="D56" s="13"/>
      <c r="E56" s="13"/>
      <c r="F56" s="13">
        <f>F54-F55</f>
        <v>-19406.807587173942</v>
      </c>
      <c r="G56" s="13"/>
      <c r="H56" s="13">
        <f>H54-H55</f>
        <v>-3734.2637431133644</v>
      </c>
      <c r="I56" s="14"/>
      <c r="J56" s="64"/>
      <c r="K56" s="14"/>
    </row>
    <row r="57" spans="1:11" ht="60" customHeight="1" x14ac:dyDescent="0.3">
      <c r="A57" s="57" t="s">
        <v>162</v>
      </c>
      <c r="B57" s="58"/>
      <c r="C57" s="58"/>
      <c r="D57" s="58"/>
      <c r="E57" s="58"/>
      <c r="F57" s="58"/>
      <c r="G57" s="58"/>
      <c r="H57" s="58"/>
      <c r="I57" s="58"/>
      <c r="J57" s="58"/>
      <c r="K57" s="58"/>
    </row>
  </sheetData>
  <mergeCells count="3">
    <mergeCell ref="A1:K1"/>
    <mergeCell ref="A57:K57"/>
    <mergeCell ref="A2:K2"/>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8AAB3-15BA-4DA1-9B90-0077A33809BE}">
  <dimension ref="A1:K55"/>
  <sheetViews>
    <sheetView zoomScaleNormal="100" workbookViewId="0">
      <pane xSplit="2" ySplit="3" topLeftCell="C4" activePane="bottomRight" state="frozen"/>
      <selection pane="topRight" activeCell="C1" sqref="C1"/>
      <selection pane="bottomLeft" activeCell="A4" sqref="A4"/>
      <selection pane="bottomRight" activeCell="F46" sqref="F46"/>
    </sheetView>
  </sheetViews>
  <sheetFormatPr defaultColWidth="8.77734375" defaultRowHeight="13.8" x14ac:dyDescent="0.3"/>
  <cols>
    <col min="1" max="1" width="15.77734375" style="1" customWidth="1"/>
    <col min="2" max="2" width="9.77734375" style="1" customWidth="1"/>
    <col min="3" max="8" width="13.77734375" style="1" customWidth="1"/>
    <col min="9" max="11" width="13.77734375" style="4" customWidth="1"/>
    <col min="12" max="16384" width="8.77734375" style="1"/>
  </cols>
  <sheetData>
    <row r="1" spans="1:11" ht="87" customHeight="1" x14ac:dyDescent="0.3">
      <c r="A1" s="54"/>
      <c r="B1" s="54"/>
      <c r="C1" s="54"/>
      <c r="D1" s="54"/>
      <c r="E1" s="54"/>
      <c r="F1" s="54"/>
      <c r="G1" s="54"/>
      <c r="H1" s="54"/>
      <c r="I1" s="54"/>
      <c r="J1" s="54"/>
      <c r="K1" s="54"/>
    </row>
    <row r="2" spans="1:11" ht="15.6" x14ac:dyDescent="0.3">
      <c r="A2" s="55" t="s">
        <v>161</v>
      </c>
      <c r="B2" s="56"/>
      <c r="C2" s="56"/>
      <c r="D2" s="56"/>
      <c r="E2" s="56"/>
      <c r="F2" s="56"/>
      <c r="G2" s="56"/>
      <c r="H2" s="56"/>
      <c r="I2" s="56"/>
      <c r="J2" s="56"/>
      <c r="K2" s="56"/>
    </row>
    <row r="3" spans="1:11" s="3" customFormat="1" ht="57" customHeight="1" x14ac:dyDescent="0.3">
      <c r="A3" s="5" t="s">
        <v>0</v>
      </c>
      <c r="B3" s="38" t="s">
        <v>0</v>
      </c>
      <c r="C3" s="6" t="s">
        <v>105</v>
      </c>
      <c r="D3" s="6" t="s">
        <v>106</v>
      </c>
      <c r="E3" s="6" t="s">
        <v>1</v>
      </c>
      <c r="F3" s="6" t="s">
        <v>107</v>
      </c>
      <c r="G3" s="7" t="s">
        <v>153</v>
      </c>
      <c r="H3" s="6" t="s">
        <v>108</v>
      </c>
      <c r="I3" s="7" t="s">
        <v>154</v>
      </c>
      <c r="J3" s="59" t="s">
        <v>104</v>
      </c>
      <c r="K3" s="60" t="s">
        <v>101</v>
      </c>
    </row>
    <row r="4" spans="1:11" x14ac:dyDescent="0.3">
      <c r="A4" s="35" t="s">
        <v>52</v>
      </c>
      <c r="B4" s="39" t="s">
        <v>2</v>
      </c>
      <c r="C4" s="2">
        <v>228127.6</v>
      </c>
      <c r="D4" s="2">
        <v>218957.3</v>
      </c>
      <c r="E4" s="4">
        <f>(D4-C4)/C4</f>
        <v>-4.0198117194061647E-2</v>
      </c>
      <c r="F4" s="2">
        <f t="shared" ref="F4:F53" si="0">D4-C4</f>
        <v>-9170.3000000000175</v>
      </c>
      <c r="G4" s="4">
        <f>F4/$F$54</f>
        <v>8.4453351203335834E-3</v>
      </c>
      <c r="H4" s="2">
        <f>F4*1000000/J4</f>
        <v>-1870.2741177418386</v>
      </c>
      <c r="I4" s="4">
        <f>H4/$H$54</f>
        <v>1.1025191577268511E-2</v>
      </c>
      <c r="J4" s="61">
        <v>4903185</v>
      </c>
      <c r="K4" s="26">
        <f>J4/$J$54</f>
        <v>1.4970013443560175E-2</v>
      </c>
    </row>
    <row r="5" spans="1:11" x14ac:dyDescent="0.3">
      <c r="A5" s="35" t="s">
        <v>51</v>
      </c>
      <c r="B5" s="39" t="s">
        <v>3</v>
      </c>
      <c r="C5" s="2">
        <v>54364.9</v>
      </c>
      <c r="D5" s="2">
        <v>48028.65</v>
      </c>
      <c r="E5" s="4">
        <f t="shared" ref="E5:E53" si="1">(D5-C5)/C5</f>
        <v>-0.11655038453119568</v>
      </c>
      <c r="F5" s="2">
        <f t="shared" si="0"/>
        <v>-6336.25</v>
      </c>
      <c r="G5" s="4">
        <f t="shared" ref="G5:G53" si="2">F5/$F$54</f>
        <v>5.8353330486694624E-3</v>
      </c>
      <c r="H5" s="2">
        <f t="shared" ref="H5:H53" si="3">F5*1000000/J5</f>
        <v>-8661.4630678905596</v>
      </c>
      <c r="I5" s="4">
        <f t="shared" ref="I5:I53" si="4">H5/$H$54</f>
        <v>5.1058980476203504E-2</v>
      </c>
      <c r="J5" s="61">
        <v>731545</v>
      </c>
      <c r="K5" s="26">
        <f t="shared" ref="K5:K53" si="5">J5/$J$54</f>
        <v>2.2334948578463239E-3</v>
      </c>
    </row>
    <row r="6" spans="1:11" x14ac:dyDescent="0.3">
      <c r="A6" s="35" t="s">
        <v>54</v>
      </c>
      <c r="B6" s="39" t="s">
        <v>7</v>
      </c>
      <c r="C6" s="2">
        <v>370038.95</v>
      </c>
      <c r="D6" s="2">
        <v>364218.7</v>
      </c>
      <c r="E6" s="4">
        <f t="shared" si="1"/>
        <v>-1.5728749635680245E-2</v>
      </c>
      <c r="F6" s="2">
        <f t="shared" si="0"/>
        <v>-5820.25</v>
      </c>
      <c r="G6" s="4">
        <f t="shared" si="2"/>
        <v>5.3601258120368417E-3</v>
      </c>
      <c r="H6" s="2">
        <f t="shared" si="3"/>
        <v>-799.62581317559125</v>
      </c>
      <c r="I6" s="4">
        <f t="shared" si="4"/>
        <v>4.7137623820803594E-3</v>
      </c>
      <c r="J6" s="61">
        <v>7278717</v>
      </c>
      <c r="K6" s="26">
        <f t="shared" si="5"/>
        <v>2.2222798312091015E-2</v>
      </c>
    </row>
    <row r="7" spans="1:11" x14ac:dyDescent="0.3">
      <c r="A7" s="35" t="s">
        <v>53</v>
      </c>
      <c r="B7" s="39" t="s">
        <v>9</v>
      </c>
      <c r="C7" s="2">
        <v>131013.70000000001</v>
      </c>
      <c r="D7" s="2">
        <v>125760.95</v>
      </c>
      <c r="E7" s="4">
        <f t="shared" si="1"/>
        <v>-4.0093135298064353E-2</v>
      </c>
      <c r="F7" s="2">
        <f t="shared" si="0"/>
        <v>-5252.7500000000146</v>
      </c>
      <c r="G7" s="4">
        <f t="shared" si="2"/>
        <v>4.8374899461666758E-3</v>
      </c>
      <c r="H7" s="2">
        <f t="shared" si="3"/>
        <v>-1740.5868638254885</v>
      </c>
      <c r="I7" s="4">
        <f t="shared" si="4"/>
        <v>1.0260690370737357E-2</v>
      </c>
      <c r="J7" s="61">
        <v>3017804</v>
      </c>
      <c r="K7" s="26">
        <f t="shared" si="5"/>
        <v>9.2137185217424332E-3</v>
      </c>
    </row>
    <row r="8" spans="1:11" x14ac:dyDescent="0.3">
      <c r="A8" s="35" t="s">
        <v>55</v>
      </c>
      <c r="B8" s="39" t="s">
        <v>4</v>
      </c>
      <c r="C8" s="2">
        <v>3131505.5</v>
      </c>
      <c r="D8" s="2">
        <v>3006720</v>
      </c>
      <c r="E8" s="4">
        <f t="shared" si="1"/>
        <v>-3.9848405184024105E-2</v>
      </c>
      <c r="F8" s="2">
        <f t="shared" si="0"/>
        <v>-124785.5</v>
      </c>
      <c r="G8" s="4">
        <f t="shared" si="2"/>
        <v>0.11492048958686023</v>
      </c>
      <c r="H8" s="2">
        <f t="shared" si="3"/>
        <v>-3158.1493149600819</v>
      </c>
      <c r="I8" s="4">
        <f t="shared" si="4"/>
        <v>1.8617164669473569E-2</v>
      </c>
      <c r="J8" s="61">
        <v>39512223</v>
      </c>
      <c r="K8" s="26">
        <f t="shared" si="5"/>
        <v>0.12063556841011455</v>
      </c>
    </row>
    <row r="9" spans="1:11" x14ac:dyDescent="0.3">
      <c r="A9" s="35" t="s">
        <v>56</v>
      </c>
      <c r="B9" s="39" t="s">
        <v>13</v>
      </c>
      <c r="C9" s="2">
        <v>393526.94999999995</v>
      </c>
      <c r="D9" s="2">
        <v>379640.05000000005</v>
      </c>
      <c r="E9" s="4">
        <f t="shared" si="1"/>
        <v>-3.5288307446287755E-2</v>
      </c>
      <c r="F9" s="2">
        <f t="shared" si="0"/>
        <v>-13886.899999999907</v>
      </c>
      <c r="G9" s="4">
        <f t="shared" si="2"/>
        <v>1.2789060803088169E-2</v>
      </c>
      <c r="H9" s="2">
        <f t="shared" si="3"/>
        <v>-2411.4493180447771</v>
      </c>
      <c r="I9" s="4">
        <f t="shared" si="4"/>
        <v>1.4215397870349524E-2</v>
      </c>
      <c r="J9" s="61">
        <v>5758736</v>
      </c>
      <c r="K9" s="26">
        <f t="shared" si="5"/>
        <v>1.7582113531900988E-2</v>
      </c>
    </row>
    <row r="10" spans="1:11" x14ac:dyDescent="0.3">
      <c r="A10" s="35" t="s">
        <v>57</v>
      </c>
      <c r="B10" s="39" t="s">
        <v>16</v>
      </c>
      <c r="C10" s="2">
        <v>287569.80000000005</v>
      </c>
      <c r="D10" s="2">
        <v>273154.84999999998</v>
      </c>
      <c r="E10" s="4">
        <f t="shared" si="1"/>
        <v>-5.0126786609720725E-2</v>
      </c>
      <c r="F10" s="2">
        <f t="shared" si="0"/>
        <v>-14414.95000000007</v>
      </c>
      <c r="G10" s="4">
        <f t="shared" si="2"/>
        <v>1.327536541801827E-2</v>
      </c>
      <c r="H10" s="2">
        <f t="shared" si="3"/>
        <v>-4043.1387431082185</v>
      </c>
      <c r="I10" s="4">
        <f t="shared" si="4"/>
        <v>2.3834142168457136E-2</v>
      </c>
      <c r="J10" s="61">
        <v>3565287</v>
      </c>
      <c r="K10" s="26">
        <f t="shared" si="5"/>
        <v>1.0885249958985909E-2</v>
      </c>
    </row>
    <row r="11" spans="1:11" x14ac:dyDescent="0.3">
      <c r="A11" s="35" t="s">
        <v>58</v>
      </c>
      <c r="B11" s="39" t="s">
        <v>19</v>
      </c>
      <c r="C11" s="2">
        <v>77100.2</v>
      </c>
      <c r="D11" s="2">
        <v>74039.25</v>
      </c>
      <c r="E11" s="4">
        <f t="shared" si="1"/>
        <v>-3.9700934627925705E-2</v>
      </c>
      <c r="F11" s="2">
        <f t="shared" si="0"/>
        <v>-3060.9499999999971</v>
      </c>
      <c r="G11" s="4">
        <f t="shared" si="2"/>
        <v>2.8189643235864703E-3</v>
      </c>
      <c r="H11" s="2">
        <f t="shared" si="3"/>
        <v>-3143.4207877884141</v>
      </c>
      <c r="I11" s="4">
        <f t="shared" si="4"/>
        <v>1.8530340587282503E-2</v>
      </c>
      <c r="J11" s="61">
        <v>973764</v>
      </c>
      <c r="K11" s="26">
        <f t="shared" si="5"/>
        <v>2.9730185931909421E-3</v>
      </c>
    </row>
    <row r="12" spans="1:11" x14ac:dyDescent="0.3">
      <c r="A12" s="35" t="s">
        <v>59</v>
      </c>
      <c r="B12" s="39" t="s">
        <v>8</v>
      </c>
      <c r="C12" s="2">
        <v>1105924.6000000001</v>
      </c>
      <c r="D12" s="2">
        <v>1069145.05</v>
      </c>
      <c r="E12" s="4">
        <f t="shared" si="1"/>
        <v>-3.3256833241615248E-2</v>
      </c>
      <c r="F12" s="2">
        <f t="shared" si="0"/>
        <v>-36779.550000000047</v>
      </c>
      <c r="G12" s="4">
        <f t="shared" si="2"/>
        <v>3.3871915349014195E-2</v>
      </c>
      <c r="H12" s="2">
        <f t="shared" si="3"/>
        <v>-1712.4499662138542</v>
      </c>
      <c r="I12" s="4">
        <f t="shared" si="4"/>
        <v>1.0094824477809955E-2</v>
      </c>
      <c r="J12" s="61">
        <v>21477737</v>
      </c>
      <c r="K12" s="26">
        <f t="shared" si="5"/>
        <v>6.5574113892755373E-2</v>
      </c>
    </row>
    <row r="13" spans="1:11" x14ac:dyDescent="0.3">
      <c r="A13" s="35" t="s">
        <v>60</v>
      </c>
      <c r="B13" s="39" t="s">
        <v>20</v>
      </c>
      <c r="C13" s="2">
        <v>626140.05000000005</v>
      </c>
      <c r="D13" s="2">
        <v>604199.25</v>
      </c>
      <c r="E13" s="4">
        <f t="shared" si="1"/>
        <v>-3.5041361752853925E-2</v>
      </c>
      <c r="F13" s="2">
        <f t="shared" si="0"/>
        <v>-21940.800000000047</v>
      </c>
      <c r="G13" s="4">
        <f t="shared" si="2"/>
        <v>2.0206253754862451E-2</v>
      </c>
      <c r="H13" s="2">
        <f t="shared" si="3"/>
        <v>-2066.4901454901105</v>
      </c>
      <c r="I13" s="4">
        <f t="shared" si="4"/>
        <v>1.2181877260898305E-2</v>
      </c>
      <c r="J13" s="61">
        <v>10617423</v>
      </c>
      <c r="K13" s="26">
        <f t="shared" si="5"/>
        <v>3.2416269230299284E-2</v>
      </c>
    </row>
    <row r="14" spans="1:11" x14ac:dyDescent="0.3">
      <c r="A14" s="35" t="s">
        <v>61</v>
      </c>
      <c r="B14" s="39" t="s">
        <v>5</v>
      </c>
      <c r="C14" s="2">
        <v>95568.049999999988</v>
      </c>
      <c r="D14" s="2">
        <v>86647.3</v>
      </c>
      <c r="E14" s="4">
        <f t="shared" si="1"/>
        <v>-9.3344480712957797E-2</v>
      </c>
      <c r="F14" s="2">
        <f t="shared" si="0"/>
        <v>-8920.7499999999854</v>
      </c>
      <c r="G14" s="4">
        <f t="shared" si="2"/>
        <v>8.2155134809892318E-3</v>
      </c>
      <c r="H14" s="2">
        <f t="shared" si="3"/>
        <v>-6300.5342290828439</v>
      </c>
      <c r="I14" s="4">
        <f t="shared" si="4"/>
        <v>3.7141398822674927E-2</v>
      </c>
      <c r="J14" s="61">
        <v>1415872</v>
      </c>
      <c r="K14" s="26">
        <f t="shared" si="5"/>
        <v>4.3228274834338151E-3</v>
      </c>
    </row>
    <row r="15" spans="1:11" x14ac:dyDescent="0.3">
      <c r="A15" s="35" t="s">
        <v>63</v>
      </c>
      <c r="B15" s="39" t="s">
        <v>23</v>
      </c>
      <c r="C15" s="2">
        <v>83606.850000000006</v>
      </c>
      <c r="D15" s="2">
        <v>81467.850000000006</v>
      </c>
      <c r="E15" s="4">
        <f t="shared" si="1"/>
        <v>-2.5584028102960461E-2</v>
      </c>
      <c r="F15" s="2">
        <f t="shared" si="0"/>
        <v>-2139</v>
      </c>
      <c r="G15" s="4">
        <f t="shared" si="2"/>
        <v>1.9698997658084798E-3</v>
      </c>
      <c r="H15" s="2">
        <f t="shared" si="3"/>
        <v>-1196.9346386393331</v>
      </c>
      <c r="I15" s="4">
        <f t="shared" si="4"/>
        <v>7.0558821144360503E-3</v>
      </c>
      <c r="J15" s="61">
        <v>1787065</v>
      </c>
      <c r="K15" s="26">
        <f t="shared" si="5"/>
        <v>5.4561243507058911E-3</v>
      </c>
    </row>
    <row r="16" spans="1:11" x14ac:dyDescent="0.3">
      <c r="A16" s="35" t="s">
        <v>64</v>
      </c>
      <c r="B16" s="39" t="s">
        <v>22</v>
      </c>
      <c r="C16" s="2">
        <v>885401.55</v>
      </c>
      <c r="D16" s="2">
        <v>841527.4</v>
      </c>
      <c r="E16" s="4">
        <f t="shared" si="1"/>
        <v>-4.9552827188974337E-2</v>
      </c>
      <c r="F16" s="2">
        <f t="shared" si="0"/>
        <v>-43874.150000000023</v>
      </c>
      <c r="G16" s="4">
        <f t="shared" si="2"/>
        <v>4.0405646475009889E-2</v>
      </c>
      <c r="H16" s="2">
        <f t="shared" si="3"/>
        <v>-3462.3397852605417</v>
      </c>
      <c r="I16" s="4">
        <f t="shared" si="4"/>
        <v>2.041035539976678E-2</v>
      </c>
      <c r="J16" s="61">
        <v>12671821</v>
      </c>
      <c r="K16" s="26">
        <f t="shared" si="5"/>
        <v>3.8688593378464843E-2</v>
      </c>
    </row>
    <row r="17" spans="1:11" x14ac:dyDescent="0.3">
      <c r="A17" s="35" t="s">
        <v>65</v>
      </c>
      <c r="B17" s="39" t="s">
        <v>25</v>
      </c>
      <c r="C17" s="2">
        <v>379711.1</v>
      </c>
      <c r="D17" s="2">
        <v>361662.85</v>
      </c>
      <c r="E17" s="4">
        <f t="shared" si="1"/>
        <v>-4.753153120885853E-2</v>
      </c>
      <c r="F17" s="2">
        <f t="shared" si="0"/>
        <v>-18048.25</v>
      </c>
      <c r="G17" s="4">
        <f t="shared" si="2"/>
        <v>1.6621432187121501E-2</v>
      </c>
      <c r="H17" s="2">
        <f t="shared" si="3"/>
        <v>-2680.876840162211</v>
      </c>
      <c r="I17" s="4">
        <f t="shared" si="4"/>
        <v>1.580366240299462E-2</v>
      </c>
      <c r="J17" s="61">
        <v>6732219</v>
      </c>
      <c r="K17" s="26">
        <f t="shared" si="5"/>
        <v>2.0554274198299929E-2</v>
      </c>
    </row>
    <row r="18" spans="1:11" x14ac:dyDescent="0.3">
      <c r="A18" s="35" t="s">
        <v>62</v>
      </c>
      <c r="B18" s="39" t="s">
        <v>26</v>
      </c>
      <c r="C18" s="2">
        <v>195049.40000000002</v>
      </c>
      <c r="D18" s="2">
        <v>187195.05</v>
      </c>
      <c r="E18" s="4">
        <f t="shared" si="1"/>
        <v>-4.0268516591181691E-2</v>
      </c>
      <c r="F18" s="2">
        <f t="shared" si="0"/>
        <v>-7854.3500000000349</v>
      </c>
      <c r="G18" s="4">
        <f t="shared" si="2"/>
        <v>7.2334185252818615E-3</v>
      </c>
      <c r="H18" s="2">
        <f t="shared" si="3"/>
        <v>-2489.4376352981185</v>
      </c>
      <c r="I18" s="4">
        <f t="shared" si="4"/>
        <v>1.4675135900379608E-2</v>
      </c>
      <c r="J18" s="61">
        <v>3155070</v>
      </c>
      <c r="K18" s="26">
        <f t="shared" si="5"/>
        <v>9.6328081268345772E-3</v>
      </c>
    </row>
    <row r="19" spans="1:11" x14ac:dyDescent="0.3">
      <c r="A19" s="35" t="s">
        <v>66</v>
      </c>
      <c r="B19" s="39" t="s">
        <v>24</v>
      </c>
      <c r="C19" s="2">
        <v>176457.65000000002</v>
      </c>
      <c r="D19" s="2">
        <v>168464.75</v>
      </c>
      <c r="E19" s="4">
        <f t="shared" si="1"/>
        <v>-4.52964209825985E-2</v>
      </c>
      <c r="F19" s="2">
        <f t="shared" si="0"/>
        <v>-7992.9000000000233</v>
      </c>
      <c r="G19" s="4">
        <f t="shared" si="2"/>
        <v>7.3610153520947373E-3</v>
      </c>
      <c r="H19" s="2">
        <f t="shared" si="3"/>
        <v>-2743.5765592037187</v>
      </c>
      <c r="I19" s="4">
        <f t="shared" si="4"/>
        <v>1.6173274754315705E-2</v>
      </c>
      <c r="J19" s="61">
        <v>2913314</v>
      </c>
      <c r="K19" s="26">
        <f t="shared" si="5"/>
        <v>8.8946979861685965E-3</v>
      </c>
    </row>
    <row r="20" spans="1:11" x14ac:dyDescent="0.3">
      <c r="A20" s="35" t="s">
        <v>67</v>
      </c>
      <c r="B20" s="39" t="s">
        <v>28</v>
      </c>
      <c r="C20" s="2">
        <v>215341.55</v>
      </c>
      <c r="D20" s="2">
        <v>203523.45</v>
      </c>
      <c r="E20" s="4">
        <f t="shared" si="1"/>
        <v>-5.4880723204602071E-2</v>
      </c>
      <c r="F20" s="2">
        <f t="shared" si="0"/>
        <v>-11818.099999999977</v>
      </c>
      <c r="G20" s="4">
        <f t="shared" si="2"/>
        <v>1.0883811324123959E-2</v>
      </c>
      <c r="H20" s="2">
        <f t="shared" si="3"/>
        <v>-2645.2473133105259</v>
      </c>
      <c r="I20" s="4">
        <f t="shared" si="4"/>
        <v>1.5593627758542845E-2</v>
      </c>
      <c r="J20" s="61">
        <v>4467673</v>
      </c>
      <c r="K20" s="26">
        <f t="shared" si="5"/>
        <v>1.3640342934527417E-2</v>
      </c>
    </row>
    <row r="21" spans="1:11" x14ac:dyDescent="0.3">
      <c r="A21" s="35" t="s">
        <v>68</v>
      </c>
      <c r="B21" s="39" t="s">
        <v>14</v>
      </c>
      <c r="C21" s="2">
        <v>256435.20000000001</v>
      </c>
      <c r="D21" s="2">
        <v>234353.05</v>
      </c>
      <c r="E21" s="4">
        <f t="shared" si="1"/>
        <v>-8.6112008023859529E-2</v>
      </c>
      <c r="F21" s="2">
        <f t="shared" si="0"/>
        <v>-22082.150000000023</v>
      </c>
      <c r="G21" s="4">
        <f t="shared" si="2"/>
        <v>2.0336429225595028E-2</v>
      </c>
      <c r="H21" s="2">
        <f t="shared" si="3"/>
        <v>-4750.0814189658704</v>
      </c>
      <c r="I21" s="4">
        <f t="shared" si="4"/>
        <v>2.8001541140372604E-2</v>
      </c>
      <c r="J21" s="61">
        <v>4648794</v>
      </c>
      <c r="K21" s="26">
        <f t="shared" si="5"/>
        <v>1.4193327128456683E-2</v>
      </c>
    </row>
    <row r="22" spans="1:11" x14ac:dyDescent="0.3">
      <c r="A22" s="35" t="s">
        <v>71</v>
      </c>
      <c r="B22" s="39" t="s">
        <v>32</v>
      </c>
      <c r="C22" s="2">
        <v>67610.649999999994</v>
      </c>
      <c r="D22" s="2">
        <v>64312.800000000003</v>
      </c>
      <c r="E22" s="4">
        <f t="shared" si="1"/>
        <v>-4.8777078759041533E-2</v>
      </c>
      <c r="F22" s="2">
        <f t="shared" si="0"/>
        <v>-3297.8499999999913</v>
      </c>
      <c r="G22" s="4">
        <f t="shared" si="2"/>
        <v>3.0371360180792319E-3</v>
      </c>
      <c r="H22" s="2">
        <f t="shared" si="3"/>
        <v>-2453.3704504944099</v>
      </c>
      <c r="I22" s="4">
        <f t="shared" si="4"/>
        <v>1.4462521279698361E-2</v>
      </c>
      <c r="J22" s="61">
        <v>1344212</v>
      </c>
      <c r="K22" s="26">
        <f t="shared" si="5"/>
        <v>4.1040408858721237E-3</v>
      </c>
    </row>
    <row r="23" spans="1:11" x14ac:dyDescent="0.3">
      <c r="A23" s="35" t="s">
        <v>70</v>
      </c>
      <c r="B23" s="39" t="s">
        <v>27</v>
      </c>
      <c r="C23" s="2">
        <v>426635</v>
      </c>
      <c r="D23" s="2">
        <v>413112.55</v>
      </c>
      <c r="E23" s="4">
        <f t="shared" si="1"/>
        <v>-3.1695594594911371E-2</v>
      </c>
      <c r="F23" s="2">
        <f t="shared" si="0"/>
        <v>-13522.450000000012</v>
      </c>
      <c r="G23" s="4">
        <f t="shared" si="2"/>
        <v>1.2453422668610051E-2</v>
      </c>
      <c r="H23" s="2">
        <f t="shared" si="3"/>
        <v>-2236.7128263487334</v>
      </c>
      <c r="I23" s="4">
        <f t="shared" si="4"/>
        <v>1.3185333197896739E-2</v>
      </c>
      <c r="J23" s="61">
        <v>6045680</v>
      </c>
      <c r="K23" s="26">
        <f t="shared" si="5"/>
        <v>1.845818807070565E-2</v>
      </c>
    </row>
    <row r="24" spans="1:11" x14ac:dyDescent="0.3">
      <c r="A24" s="35" t="s">
        <v>69</v>
      </c>
      <c r="B24" s="39" t="s">
        <v>18</v>
      </c>
      <c r="C24" s="2">
        <v>597427.44999999995</v>
      </c>
      <c r="D24" s="2">
        <v>568426.69999999995</v>
      </c>
      <c r="E24" s="4">
        <f t="shared" si="1"/>
        <v>-4.8542714265974896E-2</v>
      </c>
      <c r="F24" s="2">
        <f t="shared" si="0"/>
        <v>-29000.75</v>
      </c>
      <c r="G24" s="4">
        <f t="shared" si="2"/>
        <v>2.6708074162351689E-2</v>
      </c>
      <c r="H24" s="2">
        <f t="shared" si="3"/>
        <v>-4207.5788722906609</v>
      </c>
      <c r="I24" s="4">
        <f t="shared" si="4"/>
        <v>2.4803510193191498E-2</v>
      </c>
      <c r="J24" s="61">
        <v>6892503</v>
      </c>
      <c r="K24" s="26">
        <f t="shared" si="5"/>
        <v>2.1043640525450057E-2</v>
      </c>
    </row>
    <row r="25" spans="1:11" x14ac:dyDescent="0.3">
      <c r="A25" s="35" t="s">
        <v>72</v>
      </c>
      <c r="B25" s="39" t="s">
        <v>37</v>
      </c>
      <c r="C25" s="2">
        <v>537156.30000000005</v>
      </c>
      <c r="D25" s="2">
        <v>500161.05</v>
      </c>
      <c r="E25" s="4">
        <f t="shared" si="1"/>
        <v>-6.887241199628498E-2</v>
      </c>
      <c r="F25" s="2">
        <f t="shared" si="0"/>
        <v>-36995.250000000058</v>
      </c>
      <c r="G25" s="4">
        <f t="shared" si="2"/>
        <v>3.4070563025257725E-2</v>
      </c>
      <c r="H25" s="2">
        <f t="shared" si="3"/>
        <v>-3704.3936846197016</v>
      </c>
      <c r="I25" s="4">
        <f t="shared" si="4"/>
        <v>2.1837253514403462E-2</v>
      </c>
      <c r="J25" s="61">
        <v>9986857</v>
      </c>
      <c r="K25" s="26">
        <f t="shared" si="5"/>
        <v>3.0491075402807162E-2</v>
      </c>
    </row>
    <row r="26" spans="1:11" x14ac:dyDescent="0.3">
      <c r="A26" s="35" t="s">
        <v>73</v>
      </c>
      <c r="B26" s="39" t="s">
        <v>21</v>
      </c>
      <c r="C26" s="2">
        <v>383685.1</v>
      </c>
      <c r="D26" s="2">
        <v>363711.05</v>
      </c>
      <c r="E26" s="4">
        <f t="shared" si="1"/>
        <v>-5.2058445845303843E-2</v>
      </c>
      <c r="F26" s="2">
        <f t="shared" si="0"/>
        <v>-19974.049999999988</v>
      </c>
      <c r="G26" s="4">
        <f t="shared" si="2"/>
        <v>1.8394986637329049E-2</v>
      </c>
      <c r="H26" s="2">
        <f t="shared" si="3"/>
        <v>-3541.7293185087233</v>
      </c>
      <c r="I26" s="4">
        <f t="shared" si="4"/>
        <v>2.0878353542385545E-2</v>
      </c>
      <c r="J26" s="61">
        <v>5639632</v>
      </c>
      <c r="K26" s="26">
        <f t="shared" si="5"/>
        <v>1.7218474696902554E-2</v>
      </c>
    </row>
    <row r="27" spans="1:11" x14ac:dyDescent="0.3">
      <c r="A27" s="35" t="s">
        <v>75</v>
      </c>
      <c r="B27" s="39" t="s">
        <v>38</v>
      </c>
      <c r="C27" s="2">
        <v>115840.15</v>
      </c>
      <c r="D27" s="2">
        <v>110790.39999999999</v>
      </c>
      <c r="E27" s="4">
        <f t="shared" si="1"/>
        <v>-4.3592398663157811E-2</v>
      </c>
      <c r="F27" s="2">
        <f t="shared" si="0"/>
        <v>-5049.75</v>
      </c>
      <c r="G27" s="4">
        <f t="shared" si="2"/>
        <v>4.6505382619875506E-3</v>
      </c>
      <c r="H27" s="2">
        <f t="shared" si="3"/>
        <v>-1696.7396457637033</v>
      </c>
      <c r="I27" s="4">
        <f t="shared" si="4"/>
        <v>1.000221276327031E-2</v>
      </c>
      <c r="J27" s="61">
        <v>2976149</v>
      </c>
      <c r="K27" s="26">
        <f t="shared" si="5"/>
        <v>9.0865407974690272E-3</v>
      </c>
    </row>
    <row r="28" spans="1:11" x14ac:dyDescent="0.3">
      <c r="A28" s="35" t="s">
        <v>74</v>
      </c>
      <c r="B28" s="39" t="s">
        <v>34</v>
      </c>
      <c r="C28" s="2">
        <v>328064.7</v>
      </c>
      <c r="D28" s="2">
        <v>312485.94999999995</v>
      </c>
      <c r="E28" s="4">
        <f t="shared" si="1"/>
        <v>-4.7486821959205172E-2</v>
      </c>
      <c r="F28" s="2">
        <f t="shared" si="0"/>
        <v>-15578.750000000058</v>
      </c>
      <c r="G28" s="4">
        <f t="shared" si="2"/>
        <v>1.4347160344361369E-2</v>
      </c>
      <c r="H28" s="2">
        <f t="shared" si="3"/>
        <v>-2538.3189831310542</v>
      </c>
      <c r="I28" s="4">
        <f t="shared" si="4"/>
        <v>1.4963289502731712E-2</v>
      </c>
      <c r="J28" s="61">
        <v>6137428</v>
      </c>
      <c r="K28" s="26">
        <f t="shared" si="5"/>
        <v>1.8738305747974558E-2</v>
      </c>
    </row>
    <row r="29" spans="1:11" x14ac:dyDescent="0.3">
      <c r="A29" s="35" t="s">
        <v>76</v>
      </c>
      <c r="B29" s="39" t="s">
        <v>39</v>
      </c>
      <c r="C29" s="2">
        <v>52896.45</v>
      </c>
      <c r="D29" s="2">
        <v>49827.45</v>
      </c>
      <c r="E29" s="4">
        <f t="shared" si="1"/>
        <v>-5.8019016399021107E-2</v>
      </c>
      <c r="F29" s="2">
        <f t="shared" si="0"/>
        <v>-3069</v>
      </c>
      <c r="G29" s="4">
        <f t="shared" si="2"/>
        <v>2.8263779248556449E-3</v>
      </c>
      <c r="H29" s="2">
        <f t="shared" si="3"/>
        <v>-2871.5037173295109</v>
      </c>
      <c r="I29" s="4">
        <f t="shared" si="4"/>
        <v>1.6927400266128552E-2</v>
      </c>
      <c r="J29" s="61">
        <v>1068778</v>
      </c>
      <c r="K29" s="26">
        <f t="shared" si="5"/>
        <v>3.2631077612167102E-3</v>
      </c>
    </row>
    <row r="30" spans="1:11" x14ac:dyDescent="0.3">
      <c r="A30" s="35" t="s">
        <v>79</v>
      </c>
      <c r="B30" s="39" t="s">
        <v>40</v>
      </c>
      <c r="C30" s="2">
        <v>130141.85</v>
      </c>
      <c r="D30" s="2">
        <v>124726.9</v>
      </c>
      <c r="E30" s="4">
        <f t="shared" si="1"/>
        <v>-4.1608060742950953E-2</v>
      </c>
      <c r="F30" s="2">
        <f t="shared" si="0"/>
        <v>-5414.9500000000116</v>
      </c>
      <c r="G30" s="4">
        <f t="shared" si="2"/>
        <v>4.9868671046585551E-3</v>
      </c>
      <c r="H30" s="2">
        <f t="shared" si="3"/>
        <v>-2799.2801932167422</v>
      </c>
      <c r="I30" s="4">
        <f t="shared" si="4"/>
        <v>1.6501645462501064E-2</v>
      </c>
      <c r="J30" s="61">
        <v>1934408</v>
      </c>
      <c r="K30" s="26">
        <f t="shared" si="5"/>
        <v>5.905980248620101E-3</v>
      </c>
    </row>
    <row r="31" spans="1:11" x14ac:dyDescent="0.3">
      <c r="A31" s="35" t="s">
        <v>83</v>
      </c>
      <c r="B31" s="39" t="s">
        <v>148</v>
      </c>
      <c r="C31" s="2">
        <v>178249.7</v>
      </c>
      <c r="D31" s="2">
        <v>165965.15</v>
      </c>
      <c r="E31" s="4">
        <f t="shared" si="1"/>
        <v>-6.8917647547232994E-2</v>
      </c>
      <c r="F31" s="2">
        <f t="shared" si="0"/>
        <v>-12284.550000000017</v>
      </c>
      <c r="G31" s="4">
        <f t="shared" si="2"/>
        <v>1.1313385772820287E-2</v>
      </c>
      <c r="H31" s="2">
        <f t="shared" si="3"/>
        <v>-3988.2882555299202</v>
      </c>
      <c r="I31" s="4">
        <f t="shared" si="4"/>
        <v>2.3510800724590348E-2</v>
      </c>
      <c r="J31" s="61">
        <v>3080156</v>
      </c>
      <c r="K31" s="26">
        <f t="shared" si="5"/>
        <v>9.4040866759591019E-3</v>
      </c>
    </row>
    <row r="32" spans="1:11" x14ac:dyDescent="0.3">
      <c r="A32" s="35" t="s">
        <v>80</v>
      </c>
      <c r="B32" s="39" t="s">
        <v>35</v>
      </c>
      <c r="C32" s="2">
        <v>87591.7</v>
      </c>
      <c r="D32" s="2">
        <v>82505.2</v>
      </c>
      <c r="E32" s="4">
        <f t="shared" si="1"/>
        <v>-5.8070570613425701E-2</v>
      </c>
      <c r="F32" s="2">
        <f t="shared" si="0"/>
        <v>-5086.5</v>
      </c>
      <c r="G32" s="4">
        <f t="shared" si="2"/>
        <v>4.6843829634337694E-3</v>
      </c>
      <c r="H32" s="2">
        <f t="shared" si="3"/>
        <v>-3740.8684639603562</v>
      </c>
      <c r="I32" s="4">
        <f t="shared" si="4"/>
        <v>2.2052270888677374E-2</v>
      </c>
      <c r="J32" s="61">
        <v>1359711</v>
      </c>
      <c r="K32" s="26">
        <f t="shared" si="5"/>
        <v>4.1513611967234866E-3</v>
      </c>
    </row>
    <row r="33" spans="1:11" x14ac:dyDescent="0.3">
      <c r="A33" s="35" t="s">
        <v>81</v>
      </c>
      <c r="B33" s="39" t="s">
        <v>12</v>
      </c>
      <c r="C33" s="2">
        <v>634954.64999999991</v>
      </c>
      <c r="D33" s="2">
        <v>599838.15</v>
      </c>
      <c r="E33" s="4">
        <f t="shared" si="1"/>
        <v>-5.530552457565259E-2</v>
      </c>
      <c r="F33" s="2">
        <f t="shared" si="0"/>
        <v>-35116.499999999884</v>
      </c>
      <c r="G33" s="4">
        <f t="shared" si="2"/>
        <v>3.2340339002343732E-2</v>
      </c>
      <c r="H33" s="2">
        <f t="shared" si="3"/>
        <v>-3953.585771076715</v>
      </c>
      <c r="I33" s="4">
        <f t="shared" si="4"/>
        <v>2.3306230958225982E-2</v>
      </c>
      <c r="J33" s="61">
        <v>8882190</v>
      </c>
      <c r="K33" s="26">
        <f t="shared" si="5"/>
        <v>2.7118394208714487E-2</v>
      </c>
    </row>
    <row r="34" spans="1:11" x14ac:dyDescent="0.3">
      <c r="A34" s="35" t="s">
        <v>82</v>
      </c>
      <c r="B34" s="39" t="s">
        <v>149</v>
      </c>
      <c r="C34" s="2">
        <v>105343.6</v>
      </c>
      <c r="D34" s="2">
        <v>97071.950000000012</v>
      </c>
      <c r="E34" s="4">
        <f t="shared" si="1"/>
        <v>-7.8520669504364704E-2</v>
      </c>
      <c r="F34" s="2">
        <f t="shared" si="0"/>
        <v>-8271.6499999999942</v>
      </c>
      <c r="G34" s="4">
        <f t="shared" si="2"/>
        <v>7.6177285637446003E-3</v>
      </c>
      <c r="H34" s="2">
        <f t="shared" si="3"/>
        <v>-3944.8376572433872</v>
      </c>
      <c r="I34" s="4">
        <f t="shared" si="4"/>
        <v>2.3254661174932054E-2</v>
      </c>
      <c r="J34" s="61">
        <v>2096829</v>
      </c>
      <c r="K34" s="26">
        <f t="shared" si="5"/>
        <v>6.4018710937578001E-3</v>
      </c>
    </row>
    <row r="35" spans="1:11" x14ac:dyDescent="0.3">
      <c r="A35" s="35" t="s">
        <v>84</v>
      </c>
      <c r="B35" s="39" t="s">
        <v>10</v>
      </c>
      <c r="C35" s="2">
        <v>1775642.6</v>
      </c>
      <c r="D35" s="2">
        <v>1646503.1</v>
      </c>
      <c r="E35" s="4">
        <f t="shared" si="1"/>
        <v>-7.2728318187455065E-2</v>
      </c>
      <c r="F35" s="2">
        <f t="shared" si="0"/>
        <v>-129139.5</v>
      </c>
      <c r="G35" s="4">
        <f t="shared" si="2"/>
        <v>0.11893028088201223</v>
      </c>
      <c r="H35" s="2">
        <f t="shared" si="3"/>
        <v>-6638.3476012438032</v>
      </c>
      <c r="I35" s="4">
        <f t="shared" si="4"/>
        <v>3.9132795222863892E-2</v>
      </c>
      <c r="J35" s="61">
        <v>19453561</v>
      </c>
      <c r="K35" s="26">
        <f t="shared" si="5"/>
        <v>5.9394061144973712E-2</v>
      </c>
    </row>
    <row r="36" spans="1:11" x14ac:dyDescent="0.3">
      <c r="A36" s="35" t="s">
        <v>77</v>
      </c>
      <c r="B36" s="39" t="s">
        <v>43</v>
      </c>
      <c r="C36" s="2">
        <v>591797.65</v>
      </c>
      <c r="D36" s="2">
        <v>570450.6</v>
      </c>
      <c r="E36" s="4">
        <f t="shared" si="1"/>
        <v>-3.6071535600048506E-2</v>
      </c>
      <c r="F36" s="2">
        <f t="shared" si="0"/>
        <v>-21347.050000000047</v>
      </c>
      <c r="G36" s="4">
        <f t="shared" si="2"/>
        <v>1.9659443102244972E-2</v>
      </c>
      <c r="H36" s="2">
        <f t="shared" si="3"/>
        <v>-2035.3622263132186</v>
      </c>
      <c r="I36" s="4">
        <f t="shared" si="4"/>
        <v>1.1998379414742293E-2</v>
      </c>
      <c r="J36" s="61">
        <v>10488084</v>
      </c>
      <c r="K36" s="26">
        <f t="shared" si="5"/>
        <v>3.2021381709478304E-2</v>
      </c>
    </row>
    <row r="37" spans="1:11" x14ac:dyDescent="0.3">
      <c r="A37" s="35" t="s">
        <v>78</v>
      </c>
      <c r="B37" s="39" t="s">
        <v>17</v>
      </c>
      <c r="C37" s="2">
        <v>57277.7</v>
      </c>
      <c r="D37" s="2">
        <v>51962.25</v>
      </c>
      <c r="E37" s="4">
        <f t="shared" si="1"/>
        <v>-9.2801386927198498E-2</v>
      </c>
      <c r="F37" s="2">
        <f t="shared" si="0"/>
        <v>-5315.4499999999971</v>
      </c>
      <c r="G37" s="4">
        <f t="shared" si="2"/>
        <v>4.8952331510830659E-3</v>
      </c>
      <c r="H37" s="2">
        <f t="shared" si="3"/>
        <v>-6975.0886410816929</v>
      </c>
      <c r="I37" s="4">
        <f t="shared" si="4"/>
        <v>4.1117870266635527E-2</v>
      </c>
      <c r="J37" s="61">
        <v>762062</v>
      </c>
      <c r="K37" s="26">
        <f t="shared" si="5"/>
        <v>2.3266669287058013E-3</v>
      </c>
    </row>
    <row r="38" spans="1:11" x14ac:dyDescent="0.3">
      <c r="A38" s="35" t="s">
        <v>85</v>
      </c>
      <c r="B38" s="39" t="s">
        <v>29</v>
      </c>
      <c r="C38" s="2">
        <v>695032.7</v>
      </c>
      <c r="D38" s="2">
        <v>654867.75</v>
      </c>
      <c r="E38" s="4">
        <f t="shared" si="1"/>
        <v>-5.7788575990741095E-2</v>
      </c>
      <c r="F38" s="2">
        <f t="shared" si="0"/>
        <v>-40164.949999999953</v>
      </c>
      <c r="G38" s="4">
        <f t="shared" si="2"/>
        <v>3.6989680036797194E-2</v>
      </c>
      <c r="H38" s="2">
        <f t="shared" si="3"/>
        <v>-3436.1028650623193</v>
      </c>
      <c r="I38" s="4">
        <f t="shared" si="4"/>
        <v>2.0255689798163862E-2</v>
      </c>
      <c r="J38" s="61">
        <v>11689100</v>
      </c>
      <c r="K38" s="26">
        <f t="shared" si="5"/>
        <v>3.5688227987138818E-2</v>
      </c>
    </row>
    <row r="39" spans="1:11" x14ac:dyDescent="0.3">
      <c r="A39" s="35" t="s">
        <v>86</v>
      </c>
      <c r="B39" s="39" t="s">
        <v>30</v>
      </c>
      <c r="C39" s="2">
        <v>202196.65</v>
      </c>
      <c r="D39" s="2">
        <v>179971.7</v>
      </c>
      <c r="E39" s="4">
        <f t="shared" si="1"/>
        <v>-0.1099174986331375</v>
      </c>
      <c r="F39" s="2">
        <f t="shared" si="0"/>
        <v>-22224.949999999983</v>
      </c>
      <c r="G39" s="4">
        <f t="shared" si="2"/>
        <v>2.0467940065500297E-2</v>
      </c>
      <c r="H39" s="2">
        <f t="shared" si="3"/>
        <v>-5616.6572865962326</v>
      </c>
      <c r="I39" s="4">
        <f t="shared" si="4"/>
        <v>3.3109971432076626E-2</v>
      </c>
      <c r="J39" s="61">
        <v>3956971</v>
      </c>
      <c r="K39" s="26">
        <f t="shared" si="5"/>
        <v>1.2081108313428466E-2</v>
      </c>
    </row>
    <row r="40" spans="1:11" x14ac:dyDescent="0.3">
      <c r="A40" s="35" t="s">
        <v>87</v>
      </c>
      <c r="B40" s="39" t="s">
        <v>11</v>
      </c>
      <c r="C40" s="2">
        <v>253128.2</v>
      </c>
      <c r="D40" s="2">
        <v>243824.05</v>
      </c>
      <c r="E40" s="4">
        <f t="shared" si="1"/>
        <v>-3.675667112554043E-2</v>
      </c>
      <c r="F40" s="2">
        <f t="shared" si="0"/>
        <v>-9304.1500000000233</v>
      </c>
      <c r="G40" s="4">
        <f t="shared" si="2"/>
        <v>8.5686035091383887E-3</v>
      </c>
      <c r="H40" s="2">
        <f t="shared" si="3"/>
        <v>-2205.9578394764831</v>
      </c>
      <c r="I40" s="4">
        <f t="shared" si="4"/>
        <v>1.3004033772851847E-2</v>
      </c>
      <c r="J40" s="61">
        <v>4217737</v>
      </c>
      <c r="K40" s="26">
        <f t="shared" si="5"/>
        <v>1.2877258270165446E-2</v>
      </c>
    </row>
    <row r="41" spans="1:11" x14ac:dyDescent="0.3">
      <c r="A41" s="35" t="s">
        <v>88</v>
      </c>
      <c r="B41" s="39" t="s">
        <v>15</v>
      </c>
      <c r="C41" s="2">
        <v>809256.55</v>
      </c>
      <c r="D41" s="2">
        <v>756165.2</v>
      </c>
      <c r="E41" s="4">
        <f t="shared" si="1"/>
        <v>-6.5605091487983741E-2</v>
      </c>
      <c r="F41" s="2">
        <f t="shared" si="0"/>
        <v>-53091.350000000093</v>
      </c>
      <c r="G41" s="4">
        <f t="shared" si="2"/>
        <v>4.8894173880998697E-2</v>
      </c>
      <c r="H41" s="2">
        <f t="shared" si="3"/>
        <v>-4147.1172956014952</v>
      </c>
      <c r="I41" s="4">
        <f t="shared" si="4"/>
        <v>2.4447091602067213E-2</v>
      </c>
      <c r="J41" s="61">
        <v>12801989</v>
      </c>
      <c r="K41" s="26">
        <f t="shared" si="5"/>
        <v>3.9086011935978243E-2</v>
      </c>
    </row>
    <row r="42" spans="1:11" x14ac:dyDescent="0.3">
      <c r="A42" s="35" t="s">
        <v>89</v>
      </c>
      <c r="B42" s="39" t="s">
        <v>46</v>
      </c>
      <c r="C42" s="2">
        <v>61786.7</v>
      </c>
      <c r="D42" s="2">
        <v>58683.199999999997</v>
      </c>
      <c r="E42" s="4">
        <f t="shared" si="1"/>
        <v>-5.0229256458105061E-2</v>
      </c>
      <c r="F42" s="2">
        <f t="shared" si="0"/>
        <v>-3103.5</v>
      </c>
      <c r="G42" s="4">
        <f t="shared" si="2"/>
        <v>2.8581505017235232E-3</v>
      </c>
      <c r="H42" s="2">
        <f t="shared" si="3"/>
        <v>-2929.5962377319911</v>
      </c>
      <c r="I42" s="4">
        <f t="shared" si="4"/>
        <v>1.7269853364617151E-2</v>
      </c>
      <c r="J42" s="61">
        <v>1059361</v>
      </c>
      <c r="K42" s="26">
        <f t="shared" si="5"/>
        <v>3.2343565277637596E-3</v>
      </c>
    </row>
    <row r="43" spans="1:11" x14ac:dyDescent="0.3">
      <c r="A43" s="35" t="s">
        <v>90</v>
      </c>
      <c r="B43" s="39" t="s">
        <v>45</v>
      </c>
      <c r="C43" s="2">
        <v>247102.6</v>
      </c>
      <c r="D43" s="2">
        <v>235081.2</v>
      </c>
      <c r="E43" s="4">
        <f t="shared" si="1"/>
        <v>-4.8649427403839512E-2</v>
      </c>
      <c r="F43" s="2">
        <f t="shared" si="0"/>
        <v>-12021.399999999994</v>
      </c>
      <c r="G43" s="4">
        <f t="shared" si="2"/>
        <v>1.1071039291580199E-2</v>
      </c>
      <c r="H43" s="2">
        <f t="shared" si="3"/>
        <v>-2334.8354559993027</v>
      </c>
      <c r="I43" s="4">
        <f t="shared" si="4"/>
        <v>1.3763762199132707E-2</v>
      </c>
      <c r="J43" s="61">
        <v>5148714</v>
      </c>
      <c r="K43" s="26">
        <f t="shared" si="5"/>
        <v>1.5719643006952926E-2</v>
      </c>
    </row>
    <row r="44" spans="1:11" x14ac:dyDescent="0.3">
      <c r="A44" s="35" t="s">
        <v>91</v>
      </c>
      <c r="B44" s="39" t="s">
        <v>47</v>
      </c>
      <c r="C44" s="2">
        <v>54999.75</v>
      </c>
      <c r="D44" s="2">
        <v>53097.25</v>
      </c>
      <c r="E44" s="4">
        <f t="shared" si="1"/>
        <v>-3.4591066323028739E-2</v>
      </c>
      <c r="F44" s="2">
        <f t="shared" si="0"/>
        <v>-1902.5</v>
      </c>
      <c r="G44" s="4">
        <f t="shared" si="2"/>
        <v>1.7520964490185286E-3</v>
      </c>
      <c r="H44" s="2">
        <f t="shared" si="3"/>
        <v>-2150.5461426380107</v>
      </c>
      <c r="I44" s="4">
        <f t="shared" si="4"/>
        <v>1.2677384022705429E-2</v>
      </c>
      <c r="J44" s="61">
        <v>884659</v>
      </c>
      <c r="K44" s="26">
        <f t="shared" si="5"/>
        <v>2.7009703127592577E-3</v>
      </c>
    </row>
    <row r="45" spans="1:11" x14ac:dyDescent="0.3">
      <c r="A45" s="35" t="s">
        <v>92</v>
      </c>
      <c r="B45" s="39" t="s">
        <v>31</v>
      </c>
      <c r="C45" s="2">
        <v>377285.25</v>
      </c>
      <c r="D45" s="2">
        <v>351128.55</v>
      </c>
      <c r="E45" s="4">
        <f t="shared" si="1"/>
        <v>-6.9328710836164445E-2</v>
      </c>
      <c r="F45" s="2">
        <f t="shared" si="0"/>
        <v>-26156.700000000012</v>
      </c>
      <c r="G45" s="4">
        <f t="shared" si="2"/>
        <v>2.4088862648117198E-2</v>
      </c>
      <c r="H45" s="2">
        <f t="shared" si="3"/>
        <v>-3830.1410975910135</v>
      </c>
      <c r="I45" s="4">
        <f t="shared" si="4"/>
        <v>2.2578529515179503E-2</v>
      </c>
      <c r="J45" s="61">
        <v>6829174</v>
      </c>
      <c r="K45" s="26">
        <f t="shared" si="5"/>
        <v>2.0850289472743047E-2</v>
      </c>
    </row>
    <row r="46" spans="1:11" x14ac:dyDescent="0.3">
      <c r="A46" s="35" t="s">
        <v>93</v>
      </c>
      <c r="B46" s="39" t="s">
        <v>6</v>
      </c>
      <c r="C46" s="2">
        <v>1843101.35</v>
      </c>
      <c r="D46" s="2">
        <v>1700158.3</v>
      </c>
      <c r="E46" s="4">
        <f t="shared" si="1"/>
        <v>-7.7555718788877265E-2</v>
      </c>
      <c r="F46" s="2">
        <f t="shared" si="0"/>
        <v>-142943.05000000005</v>
      </c>
      <c r="G46" s="4">
        <f t="shared" si="2"/>
        <v>0.13164258098127624</v>
      </c>
      <c r="H46" s="2">
        <f t="shared" si="3"/>
        <v>-4929.7708871132445</v>
      </c>
      <c r="I46" s="4">
        <f t="shared" si="4"/>
        <v>2.9060803412116101E-2</v>
      </c>
      <c r="J46" s="61">
        <v>28995881</v>
      </c>
      <c r="K46" s="26">
        <f t="shared" si="5"/>
        <v>8.852791162843561E-2</v>
      </c>
    </row>
    <row r="47" spans="1:11" x14ac:dyDescent="0.3">
      <c r="A47" s="35" t="s">
        <v>94</v>
      </c>
      <c r="B47" s="39" t="s">
        <v>48</v>
      </c>
      <c r="C47" s="2">
        <v>192040.5</v>
      </c>
      <c r="D47" s="2">
        <v>190762.40000000002</v>
      </c>
      <c r="E47" s="4">
        <f t="shared" si="1"/>
        <v>-6.6553669668636389E-3</v>
      </c>
      <c r="F47" s="2">
        <f t="shared" si="0"/>
        <v>-1278.0999999999767</v>
      </c>
      <c r="G47" s="4">
        <f t="shared" si="2"/>
        <v>1.1770588549227545E-3</v>
      </c>
      <c r="H47" s="2">
        <f t="shared" si="3"/>
        <v>-398.66398748828794</v>
      </c>
      <c r="I47" s="4">
        <f t="shared" si="4"/>
        <v>2.3501083586202191E-3</v>
      </c>
      <c r="J47" s="61">
        <v>3205958</v>
      </c>
      <c r="K47" s="26">
        <f t="shared" si="5"/>
        <v>9.7881753104337877E-3</v>
      </c>
    </row>
    <row r="48" spans="1:11" x14ac:dyDescent="0.3">
      <c r="A48" s="35" t="s">
        <v>96</v>
      </c>
      <c r="B48" s="39" t="s">
        <v>49</v>
      </c>
      <c r="C48" s="2">
        <v>33961.5</v>
      </c>
      <c r="D48" s="2">
        <v>31726.300000000003</v>
      </c>
      <c r="E48" s="4">
        <f t="shared" si="1"/>
        <v>-6.581570307554134E-2</v>
      </c>
      <c r="F48" s="2">
        <f t="shared" si="0"/>
        <v>-2235.1999999999971</v>
      </c>
      <c r="G48" s="4">
        <f t="shared" si="2"/>
        <v>2.0584946033357213E-3</v>
      </c>
      <c r="H48" s="2">
        <f t="shared" si="3"/>
        <v>-3582.1144282992122</v>
      </c>
      <c r="I48" s="4">
        <f t="shared" si="4"/>
        <v>2.111642215921844E-2</v>
      </c>
      <c r="J48" s="61">
        <v>623989</v>
      </c>
      <c r="K48" s="26">
        <f t="shared" si="5"/>
        <v>1.9051134555668754E-3</v>
      </c>
    </row>
    <row r="49" spans="1:11" x14ac:dyDescent="0.3">
      <c r="A49" s="35" t="s">
        <v>95</v>
      </c>
      <c r="B49" s="39" t="s">
        <v>41</v>
      </c>
      <c r="C49" s="2">
        <v>556538.65</v>
      </c>
      <c r="D49" s="2">
        <v>538948.94999999995</v>
      </c>
      <c r="E49" s="4">
        <f t="shared" si="1"/>
        <v>-3.1605531799094401E-2</v>
      </c>
      <c r="F49" s="2">
        <f t="shared" si="0"/>
        <v>-17589.70000000007</v>
      </c>
      <c r="G49" s="4">
        <f t="shared" si="2"/>
        <v>1.6199133198055892E-2</v>
      </c>
      <c r="H49" s="2">
        <f t="shared" si="3"/>
        <v>-2060.7651391790082</v>
      </c>
      <c r="I49" s="4">
        <f t="shared" si="4"/>
        <v>1.2148128576273839E-2</v>
      </c>
      <c r="J49" s="61">
        <v>8535519</v>
      </c>
      <c r="K49" s="26">
        <f t="shared" si="5"/>
        <v>2.6059965956365769E-2</v>
      </c>
    </row>
    <row r="50" spans="1:11" x14ac:dyDescent="0.3">
      <c r="A50" s="35" t="s">
        <v>97</v>
      </c>
      <c r="B50" s="39" t="s">
        <v>44</v>
      </c>
      <c r="C50" s="2">
        <v>613397.05000000005</v>
      </c>
      <c r="D50" s="2">
        <v>605854.19999999995</v>
      </c>
      <c r="E50" s="4">
        <f t="shared" si="1"/>
        <v>-1.229684753130145E-2</v>
      </c>
      <c r="F50" s="2">
        <f t="shared" si="0"/>
        <v>-7542.8500000000931</v>
      </c>
      <c r="G50" s="4">
        <f t="shared" si="2"/>
        <v>6.9465443892139664E-3</v>
      </c>
      <c r="H50" s="2">
        <f t="shared" si="3"/>
        <v>-990.53919733344821</v>
      </c>
      <c r="I50" s="4">
        <f t="shared" si="4"/>
        <v>5.8391891925344483E-3</v>
      </c>
      <c r="J50" s="61">
        <v>7614893</v>
      </c>
      <c r="K50" s="26">
        <f t="shared" si="5"/>
        <v>2.3249184067350562E-2</v>
      </c>
    </row>
    <row r="51" spans="1:11" x14ac:dyDescent="0.3">
      <c r="A51" s="35" t="s">
        <v>99</v>
      </c>
      <c r="B51" s="39" t="s">
        <v>33</v>
      </c>
      <c r="C51" s="2">
        <v>79131.8</v>
      </c>
      <c r="D51" s="2">
        <v>71255.850000000006</v>
      </c>
      <c r="E51" s="4">
        <f t="shared" si="1"/>
        <v>-9.9529519106098904E-2</v>
      </c>
      <c r="F51" s="2">
        <f t="shared" si="0"/>
        <v>-7875.9499999999971</v>
      </c>
      <c r="G51" s="4">
        <f t="shared" si="2"/>
        <v>7.2533109212338893E-3</v>
      </c>
      <c r="H51" s="2">
        <f t="shared" si="3"/>
        <v>-4394.7008811219157</v>
      </c>
      <c r="I51" s="4">
        <f t="shared" si="4"/>
        <v>2.5906586996809377E-2</v>
      </c>
      <c r="J51" s="61">
        <v>1792147</v>
      </c>
      <c r="K51" s="26">
        <f t="shared" si="5"/>
        <v>5.4716403078480698E-3</v>
      </c>
    </row>
    <row r="52" spans="1:11" x14ac:dyDescent="0.3">
      <c r="A52" s="35" t="s">
        <v>98</v>
      </c>
      <c r="B52" s="39" t="s">
        <v>36</v>
      </c>
      <c r="C52" s="2">
        <v>349244.35</v>
      </c>
      <c r="D52" s="2">
        <v>329263.25</v>
      </c>
      <c r="E52" s="4">
        <f t="shared" si="1"/>
        <v>-5.7212378668402161E-2</v>
      </c>
      <c r="F52" s="2">
        <f t="shared" si="0"/>
        <v>-19981.099999999977</v>
      </c>
      <c r="G52" s="4">
        <f t="shared" si="2"/>
        <v>1.8401479294341171E-2</v>
      </c>
      <c r="H52" s="2">
        <f t="shared" si="3"/>
        <v>-3431.7434942156456</v>
      </c>
      <c r="I52" s="4">
        <f t="shared" si="4"/>
        <v>2.0229991480315693E-2</v>
      </c>
      <c r="J52" s="61">
        <v>5822434</v>
      </c>
      <c r="K52" s="26">
        <f t="shared" si="5"/>
        <v>1.777659118598255E-2</v>
      </c>
    </row>
    <row r="53" spans="1:11" x14ac:dyDescent="0.3">
      <c r="A53" s="35" t="s">
        <v>100</v>
      </c>
      <c r="B53" s="39" t="s">
        <v>150</v>
      </c>
      <c r="C53" s="2">
        <v>40401.050000000003</v>
      </c>
      <c r="D53" s="2">
        <v>34616.300000000003</v>
      </c>
      <c r="E53" s="4">
        <f t="shared" si="1"/>
        <v>-0.1431831598436179</v>
      </c>
      <c r="F53" s="2">
        <f t="shared" si="0"/>
        <v>-5784.75</v>
      </c>
      <c r="G53" s="4">
        <f t="shared" si="2"/>
        <v>5.327432290911923E-3</v>
      </c>
      <c r="H53" s="2">
        <f t="shared" si="3"/>
        <v>-9995.0929488785496</v>
      </c>
      <c r="I53" s="4">
        <f t="shared" si="4"/>
        <v>5.8920675610398786E-2</v>
      </c>
      <c r="J53" s="61">
        <v>578759</v>
      </c>
      <c r="K53" s="26">
        <f t="shared" si="5"/>
        <v>1.7670208263774348E-3</v>
      </c>
    </row>
    <row r="54" spans="1:11" x14ac:dyDescent="0.3">
      <c r="A54" s="8" t="s">
        <v>103</v>
      </c>
      <c r="B54" s="40" t="s">
        <v>102</v>
      </c>
      <c r="C54" s="9">
        <f>SUM(C4:C53)</f>
        <v>21171803.5</v>
      </c>
      <c r="D54" s="9">
        <f>SUM(D4:D53)</f>
        <v>20085961.449999996</v>
      </c>
      <c r="E54" s="16">
        <f>(D54-C54)/C54</f>
        <v>-5.1287177778690629E-2</v>
      </c>
      <c r="F54" s="9">
        <f t="shared" ref="F54:K54" si="6">SUM(F4:F53)</f>
        <v>-1085842.0500000003</v>
      </c>
      <c r="G54" s="10">
        <f t="shared" si="6"/>
        <v>1.0000000000000002</v>
      </c>
      <c r="H54" s="9">
        <f t="shared" si="6"/>
        <v>-169636.42805064062</v>
      </c>
      <c r="I54" s="10">
        <f t="shared" si="6"/>
        <v>0.99999999999999989</v>
      </c>
      <c r="J54" s="62">
        <f t="shared" si="6"/>
        <v>327533774</v>
      </c>
      <c r="K54" s="18">
        <f t="shared" si="6"/>
        <v>0.99999999999999989</v>
      </c>
    </row>
    <row r="55" spans="1:11" ht="60" customHeight="1" x14ac:dyDescent="0.3">
      <c r="A55" s="57" t="s">
        <v>152</v>
      </c>
      <c r="B55" s="58"/>
      <c r="C55" s="58"/>
      <c r="D55" s="58"/>
      <c r="E55" s="58"/>
      <c r="F55" s="58"/>
      <c r="G55" s="58"/>
      <c r="H55" s="58"/>
      <c r="I55" s="58"/>
      <c r="J55" s="58"/>
      <c r="K55" s="58"/>
    </row>
  </sheetData>
  <mergeCells count="3">
    <mergeCell ref="A1:K1"/>
    <mergeCell ref="A2:K2"/>
    <mergeCell ref="A55:K55"/>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28515-7796-434C-BD62-098012046C03}">
  <dimension ref="A1:R57"/>
  <sheetViews>
    <sheetView zoomScaleNormal="100" workbookViewId="0">
      <pane xSplit="2" ySplit="3" topLeftCell="L49" activePane="bottomRight" state="frozen"/>
      <selection pane="topRight" activeCell="C1" sqref="C1"/>
      <selection pane="bottomLeft" activeCell="A4" sqref="A4"/>
      <selection pane="bottomRight" activeCell="A57" sqref="A57:Q57"/>
    </sheetView>
  </sheetViews>
  <sheetFormatPr defaultColWidth="8.77734375" defaultRowHeight="13.8" x14ac:dyDescent="0.3"/>
  <cols>
    <col min="1" max="1" width="15.77734375" style="1" customWidth="1"/>
    <col min="2" max="2" width="9.77734375" style="1" customWidth="1"/>
    <col min="3" max="9" width="13.77734375" style="1" customWidth="1"/>
    <col min="10" max="17" width="13.77734375" style="4" customWidth="1"/>
    <col min="18" max="18" width="8.77734375" style="35"/>
    <col min="19" max="16384" width="8.77734375" style="1"/>
  </cols>
  <sheetData>
    <row r="1" spans="1:18" ht="87" customHeight="1" x14ac:dyDescent="0.3">
      <c r="A1" s="54"/>
      <c r="B1" s="54"/>
      <c r="C1" s="54"/>
      <c r="D1" s="54"/>
      <c r="E1" s="54"/>
      <c r="F1" s="54"/>
      <c r="G1" s="54"/>
      <c r="H1" s="54"/>
      <c r="I1" s="54"/>
      <c r="J1" s="54"/>
      <c r="K1" s="54"/>
      <c r="L1" s="54"/>
      <c r="M1" s="54"/>
      <c r="N1" s="54"/>
      <c r="O1" s="54"/>
      <c r="P1" s="54"/>
      <c r="Q1" s="54"/>
    </row>
    <row r="2" spans="1:18" ht="15.6" x14ac:dyDescent="0.3">
      <c r="A2" s="55" t="s">
        <v>133</v>
      </c>
      <c r="B2" s="56"/>
      <c r="C2" s="56"/>
      <c r="D2" s="56"/>
      <c r="E2" s="56"/>
      <c r="F2" s="56"/>
      <c r="G2" s="56"/>
      <c r="H2" s="56"/>
      <c r="I2" s="56"/>
      <c r="J2" s="56"/>
      <c r="K2" s="56"/>
      <c r="L2" s="56"/>
      <c r="M2" s="56"/>
      <c r="N2" s="56"/>
      <c r="O2" s="56"/>
      <c r="P2" s="56"/>
      <c r="Q2" s="56"/>
    </row>
    <row r="3" spans="1:18" s="3" customFormat="1" ht="57" customHeight="1" x14ac:dyDescent="0.3">
      <c r="A3" s="5" t="s">
        <v>0</v>
      </c>
      <c r="B3" s="5" t="s">
        <v>0</v>
      </c>
      <c r="C3" s="31" t="s">
        <v>117</v>
      </c>
      <c r="D3" s="6" t="s">
        <v>118</v>
      </c>
      <c r="E3" s="6" t="s">
        <v>1</v>
      </c>
      <c r="F3" s="6" t="s">
        <v>119</v>
      </c>
      <c r="G3" s="24" t="s">
        <v>128</v>
      </c>
      <c r="H3" s="6" t="s">
        <v>120</v>
      </c>
      <c r="I3" s="6" t="s">
        <v>121</v>
      </c>
      <c r="J3" s="6" t="s">
        <v>1</v>
      </c>
      <c r="K3" s="6" t="s">
        <v>122</v>
      </c>
      <c r="L3" s="24" t="s">
        <v>127</v>
      </c>
      <c r="M3" s="6" t="s">
        <v>129</v>
      </c>
      <c r="N3" s="6" t="s">
        <v>130</v>
      </c>
      <c r="O3" s="6" t="s">
        <v>1</v>
      </c>
      <c r="P3" s="6" t="s">
        <v>131</v>
      </c>
      <c r="Q3" s="7" t="s">
        <v>132</v>
      </c>
      <c r="R3" s="36"/>
    </row>
    <row r="4" spans="1:18" x14ac:dyDescent="0.3">
      <c r="A4" s="1" t="s">
        <v>52</v>
      </c>
      <c r="B4" s="39" t="s">
        <v>2</v>
      </c>
      <c r="C4" s="32">
        <v>120133.33333333334</v>
      </c>
      <c r="D4" s="25">
        <v>116722.22222222223</v>
      </c>
      <c r="E4" s="26">
        <f>(D4-C4)/C4</f>
        <v>-2.8394376618571943E-2</v>
      </c>
      <c r="F4" s="25">
        <f>(D4-C4)</f>
        <v>-3411.1111111111095</v>
      </c>
      <c r="G4" s="27">
        <f>F4/F$56</f>
        <v>1.2258914666773146E-2</v>
      </c>
      <c r="H4" s="25">
        <v>217766.66666666669</v>
      </c>
      <c r="I4" s="25">
        <v>209833.33333333334</v>
      </c>
      <c r="J4" s="26">
        <f>(I4-H4)/H4</f>
        <v>-3.643043012398596E-2</v>
      </c>
      <c r="K4" s="25">
        <f>(I4-H4)</f>
        <v>-7933.333333333343</v>
      </c>
      <c r="L4" s="27">
        <f>K4/K$56</f>
        <v>9.2080318799087034E-3</v>
      </c>
      <c r="M4" s="2">
        <f>H4+C4</f>
        <v>337900</v>
      </c>
      <c r="N4" s="2">
        <f>I4+D4</f>
        <v>326555.55555555556</v>
      </c>
      <c r="O4" s="4">
        <f>(N4-M4)/M4</f>
        <v>-3.3573378053993602E-2</v>
      </c>
      <c r="P4" s="2">
        <f>(N4-M4)</f>
        <v>-11344.444444444438</v>
      </c>
      <c r="Q4" s="26">
        <f>P4/P$56</f>
        <v>1.0041898617148918E-2</v>
      </c>
    </row>
    <row r="5" spans="1:18" x14ac:dyDescent="0.3">
      <c r="A5" s="1" t="s">
        <v>51</v>
      </c>
      <c r="B5" s="39" t="s">
        <v>3</v>
      </c>
      <c r="C5" s="32">
        <v>23188.888888888887</v>
      </c>
      <c r="D5" s="25">
        <v>22511.111111111117</v>
      </c>
      <c r="E5" s="26">
        <f t="shared" ref="E5:E53" si="0">(D5-C5)/C5</f>
        <v>-2.9228557738380123E-2</v>
      </c>
      <c r="F5" s="25">
        <f t="shared" ref="F5:F53" si="1">(D5-C5)</f>
        <v>-677.7777777777701</v>
      </c>
      <c r="G5" s="27">
        <f t="shared" ref="G5:G53" si="2">F5/F$56</f>
        <v>2.4358104061014785E-3</v>
      </c>
      <c r="H5" s="25">
        <v>41611.111111111117</v>
      </c>
      <c r="I5" s="25">
        <v>37744.444444444438</v>
      </c>
      <c r="J5" s="26">
        <f t="shared" ref="J5:J54" si="3">(I5-H5)/H5</f>
        <v>-9.2923898531375448E-2</v>
      </c>
      <c r="K5" s="25">
        <f t="shared" ref="K5:K53" si="4">(I5-H5)</f>
        <v>-3866.6666666666788</v>
      </c>
      <c r="L5" s="27">
        <f t="shared" ref="L5:L53" si="5">K5/K$56</f>
        <v>4.487948311216015E-3</v>
      </c>
      <c r="M5" s="2">
        <f t="shared" ref="M5:M53" si="6">H5+C5</f>
        <v>64800</v>
      </c>
      <c r="N5" s="2">
        <f t="shared" ref="N5:N53" si="7">I5+D5</f>
        <v>60255.555555555555</v>
      </c>
      <c r="O5" s="4">
        <f t="shared" ref="O5:O54" si="8">(N5-M5)/M5</f>
        <v>-7.013031550068588E-2</v>
      </c>
      <c r="P5" s="2">
        <f t="shared" ref="P5:P53" si="9">(N5-M5)</f>
        <v>-4544.4444444444453</v>
      </c>
      <c r="Q5" s="26">
        <f t="shared" ref="Q5:Q53" si="10">P5/P$56</f>
        <v>4.0226606605425173E-3</v>
      </c>
    </row>
    <row r="6" spans="1:18" x14ac:dyDescent="0.3">
      <c r="A6" s="1" t="s">
        <v>54</v>
      </c>
      <c r="B6" s="39" t="s">
        <v>7</v>
      </c>
      <c r="C6" s="32">
        <v>92111.111111111109</v>
      </c>
      <c r="D6" s="25">
        <v>94166.666666666672</v>
      </c>
      <c r="E6" s="26">
        <f t="shared" si="0"/>
        <v>2.2316043425814305E-2</v>
      </c>
      <c r="F6" s="25">
        <f t="shared" si="1"/>
        <v>2055.555555555562</v>
      </c>
      <c r="G6" s="27">
        <v>0</v>
      </c>
      <c r="H6" s="25">
        <v>275066.66666666669</v>
      </c>
      <c r="I6" s="25">
        <v>262722.22222222219</v>
      </c>
      <c r="J6" s="26">
        <f t="shared" si="3"/>
        <v>-4.4878009371465688E-2</v>
      </c>
      <c r="K6" s="25">
        <f t="shared" si="4"/>
        <v>-12344.444444444496</v>
      </c>
      <c r="L6" s="27">
        <f t="shared" si="5"/>
        <v>1.4327903947589074E-2</v>
      </c>
      <c r="M6" s="2">
        <f t="shared" si="6"/>
        <v>367177.77777777781</v>
      </c>
      <c r="N6" s="2">
        <f t="shared" si="7"/>
        <v>356888.88888888888</v>
      </c>
      <c r="O6" s="4">
        <f t="shared" si="8"/>
        <v>-2.8021545724142227E-2</v>
      </c>
      <c r="P6" s="2">
        <f t="shared" si="9"/>
        <v>-10288.888888888934</v>
      </c>
      <c r="Q6" s="26">
        <f t="shared" si="10"/>
        <v>9.1075397840156159E-3</v>
      </c>
    </row>
    <row r="7" spans="1:18" x14ac:dyDescent="0.3">
      <c r="A7" s="1" t="s">
        <v>53</v>
      </c>
      <c r="B7" s="39" t="s">
        <v>9</v>
      </c>
      <c r="C7" s="32">
        <v>77977.777777777796</v>
      </c>
      <c r="D7" s="25">
        <v>75655.555555555547</v>
      </c>
      <c r="E7" s="26">
        <f t="shared" si="0"/>
        <v>-2.9780564263323209E-2</v>
      </c>
      <c r="F7" s="25">
        <f t="shared" si="1"/>
        <v>-2322.2222222222481</v>
      </c>
      <c r="G7" s="27">
        <f t="shared" si="2"/>
        <v>8.3456454897577106E-3</v>
      </c>
      <c r="H7" s="25">
        <v>112477.7777777778</v>
      </c>
      <c r="I7" s="25">
        <v>105322.22222222222</v>
      </c>
      <c r="J7" s="26">
        <f t="shared" si="3"/>
        <v>-6.3617504692285068E-2</v>
      </c>
      <c r="K7" s="25">
        <f t="shared" si="4"/>
        <v>-7155.5555555555766</v>
      </c>
      <c r="L7" s="27">
        <f t="shared" si="5"/>
        <v>8.3052836563882564E-3</v>
      </c>
      <c r="M7" s="2">
        <f t="shared" si="6"/>
        <v>190455.55555555559</v>
      </c>
      <c r="N7" s="2">
        <f t="shared" si="7"/>
        <v>180977.77777777775</v>
      </c>
      <c r="O7" s="4">
        <f t="shared" si="8"/>
        <v>-4.9763724403477358E-2</v>
      </c>
      <c r="P7" s="2">
        <f t="shared" si="9"/>
        <v>-9477.7777777778392</v>
      </c>
      <c r="Q7" s="26">
        <f t="shared" si="10"/>
        <v>8.3895587859236908E-3</v>
      </c>
    </row>
    <row r="8" spans="1:18" x14ac:dyDescent="0.3">
      <c r="A8" s="1" t="s">
        <v>55</v>
      </c>
      <c r="B8" s="39" t="s">
        <v>4</v>
      </c>
      <c r="C8" s="32">
        <v>544333.33333333337</v>
      </c>
      <c r="D8" s="25">
        <v>519466.66666666669</v>
      </c>
      <c r="E8" s="26">
        <f t="shared" si="0"/>
        <v>-4.5682792406613625E-2</v>
      </c>
      <c r="F8" s="25">
        <f t="shared" si="1"/>
        <v>-24866.666666666686</v>
      </c>
      <c r="G8" s="27">
        <f t="shared" si="2"/>
        <v>8.9366289981232361E-2</v>
      </c>
      <c r="H8" s="25">
        <v>1818122.222222222</v>
      </c>
      <c r="I8" s="25">
        <v>1676622.222222222</v>
      </c>
      <c r="J8" s="26">
        <f t="shared" si="3"/>
        <v>-7.7827551014172144E-2</v>
      </c>
      <c r="K8" s="25">
        <f t="shared" si="4"/>
        <v>-141500</v>
      </c>
      <c r="L8" s="27">
        <f t="shared" si="5"/>
        <v>0.16423569466475796</v>
      </c>
      <c r="M8" s="2">
        <f t="shared" si="6"/>
        <v>2362455.5555555555</v>
      </c>
      <c r="N8" s="2">
        <f t="shared" si="7"/>
        <v>2196088.8888888885</v>
      </c>
      <c r="O8" s="4">
        <f t="shared" si="8"/>
        <v>-7.042107788036002E-2</v>
      </c>
      <c r="P8" s="2">
        <f t="shared" si="9"/>
        <v>-166366.66666666698</v>
      </c>
      <c r="Q8" s="26">
        <f t="shared" si="10"/>
        <v>0.14726478745795407</v>
      </c>
    </row>
    <row r="9" spans="1:18" x14ac:dyDescent="0.3">
      <c r="A9" s="1" t="s">
        <v>56</v>
      </c>
      <c r="B9" s="39" t="s">
        <v>13</v>
      </c>
      <c r="C9" s="32">
        <v>131322.22222222219</v>
      </c>
      <c r="D9" s="25">
        <v>123499.99999999997</v>
      </c>
      <c r="E9" s="26">
        <f t="shared" si="0"/>
        <v>-5.9565107031051688E-2</v>
      </c>
      <c r="F9" s="25">
        <f t="shared" si="1"/>
        <v>-7822.222222222219</v>
      </c>
      <c r="G9" s="27">
        <f t="shared" si="2"/>
        <v>2.8111647965499333E-2</v>
      </c>
      <c r="H9" s="25">
        <v>272311.11111111107</v>
      </c>
      <c r="I9" s="25">
        <v>254711.11111111107</v>
      </c>
      <c r="J9" s="26">
        <f t="shared" si="3"/>
        <v>-6.4631956912028735E-2</v>
      </c>
      <c r="K9" s="25">
        <f t="shared" si="4"/>
        <v>-17600</v>
      </c>
      <c r="L9" s="27">
        <f t="shared" si="5"/>
        <v>2.0427902657948693E-2</v>
      </c>
      <c r="M9" s="2">
        <f t="shared" si="6"/>
        <v>403633.33333333326</v>
      </c>
      <c r="N9" s="2">
        <f t="shared" si="7"/>
        <v>378211.11111111101</v>
      </c>
      <c r="O9" s="4">
        <f t="shared" si="8"/>
        <v>-6.2983455831750565E-2</v>
      </c>
      <c r="P9" s="2">
        <f t="shared" si="9"/>
        <v>-25422.222222222248</v>
      </c>
      <c r="Q9" s="26">
        <f t="shared" si="10"/>
        <v>2.2503294844306326E-2</v>
      </c>
    </row>
    <row r="10" spans="1:18" x14ac:dyDescent="0.3">
      <c r="A10" s="1" t="s">
        <v>57</v>
      </c>
      <c r="B10" s="39" t="s">
        <v>16</v>
      </c>
      <c r="C10" s="32">
        <v>71033.333333333328</v>
      </c>
      <c r="D10" s="25">
        <v>68155.555555555547</v>
      </c>
      <c r="E10" s="26">
        <f t="shared" si="0"/>
        <v>-4.0513061160644501E-2</v>
      </c>
      <c r="F10" s="25">
        <f t="shared" si="1"/>
        <v>-2877.777777777781</v>
      </c>
      <c r="G10" s="27">
        <f t="shared" si="2"/>
        <v>1.0342211396398208E-2</v>
      </c>
      <c r="H10" s="25">
        <v>146911.11111111112</v>
      </c>
      <c r="I10" s="25">
        <v>130155.55555555556</v>
      </c>
      <c r="J10" s="26">
        <f t="shared" si="3"/>
        <v>-0.1140523370140675</v>
      </c>
      <c r="K10" s="25">
        <f t="shared" si="4"/>
        <v>-16755.555555555562</v>
      </c>
      <c r="L10" s="27">
        <f t="shared" si="5"/>
        <v>1.9447776015269345E-2</v>
      </c>
      <c r="M10" s="2">
        <f t="shared" si="6"/>
        <v>217944.44444444444</v>
      </c>
      <c r="N10" s="2">
        <f t="shared" si="7"/>
        <v>198311.11111111112</v>
      </c>
      <c r="O10" s="4">
        <f t="shared" si="8"/>
        <v>-9.0084119296456711E-2</v>
      </c>
      <c r="P10" s="2">
        <f t="shared" si="9"/>
        <v>-19633.333333333314</v>
      </c>
      <c r="Q10" s="26">
        <f t="shared" si="10"/>
        <v>1.7379074296280245E-2</v>
      </c>
    </row>
    <row r="11" spans="1:18" x14ac:dyDescent="0.3">
      <c r="A11" s="1" t="s">
        <v>58</v>
      </c>
      <c r="B11" s="39" t="s">
        <v>19</v>
      </c>
      <c r="C11" s="32">
        <v>33199.999999999993</v>
      </c>
      <c r="D11" s="25">
        <v>31944.444444444442</v>
      </c>
      <c r="E11" s="26">
        <f t="shared" si="0"/>
        <v>-3.7817938420347932E-2</v>
      </c>
      <c r="F11" s="25">
        <f t="shared" si="1"/>
        <v>-1255.5555555555511</v>
      </c>
      <c r="G11" s="27">
        <f t="shared" si="2"/>
        <v>4.5122389490076919E-3</v>
      </c>
      <c r="H11" s="25">
        <v>28022.222222222223</v>
      </c>
      <c r="I11" s="25">
        <v>26855.555555555555</v>
      </c>
      <c r="J11" s="26">
        <f t="shared" si="3"/>
        <v>-4.1633624107850951E-2</v>
      </c>
      <c r="K11" s="25">
        <f t="shared" si="4"/>
        <v>-1166.6666666666679</v>
      </c>
      <c r="L11" s="27">
        <f t="shared" si="5"/>
        <v>1.3541223352806914E-3</v>
      </c>
      <c r="M11" s="2">
        <f t="shared" si="6"/>
        <v>61222.222222222219</v>
      </c>
      <c r="N11" s="2">
        <f t="shared" si="7"/>
        <v>58800</v>
      </c>
      <c r="O11" s="4">
        <f t="shared" si="8"/>
        <v>-3.9564428312159658E-2</v>
      </c>
      <c r="P11" s="2">
        <f t="shared" si="9"/>
        <v>-2422.222222222219</v>
      </c>
      <c r="Q11" s="26">
        <f t="shared" si="10"/>
        <v>2.1441076381375733E-3</v>
      </c>
    </row>
    <row r="12" spans="1:18" x14ac:dyDescent="0.3">
      <c r="A12" s="1" t="s">
        <v>59</v>
      </c>
      <c r="B12" s="39" t="s">
        <v>8</v>
      </c>
      <c r="C12" s="32">
        <v>258122.22222222225</v>
      </c>
      <c r="D12" s="25">
        <v>246299.99999999997</v>
      </c>
      <c r="E12" s="26">
        <f t="shared" si="0"/>
        <v>-4.5800869527786357E-2</v>
      </c>
      <c r="F12" s="25">
        <f t="shared" si="1"/>
        <v>-11822.222222222277</v>
      </c>
      <c r="G12" s="27">
        <f t="shared" si="2"/>
        <v>4.2486922493311707E-2</v>
      </c>
      <c r="H12" s="25">
        <v>723177.77777777764</v>
      </c>
      <c r="I12" s="25">
        <v>699644.44444444438</v>
      </c>
      <c r="J12" s="26">
        <f t="shared" si="3"/>
        <v>-3.2541560397013079E-2</v>
      </c>
      <c r="K12" s="25">
        <f t="shared" si="4"/>
        <v>-23533.333333333256</v>
      </c>
      <c r="L12" s="27">
        <f t="shared" si="5"/>
        <v>2.7314581963090397E-2</v>
      </c>
      <c r="M12" s="2">
        <f t="shared" si="6"/>
        <v>981299.99999999988</v>
      </c>
      <c r="N12" s="2">
        <f t="shared" si="7"/>
        <v>945944.44444444438</v>
      </c>
      <c r="O12" s="4">
        <f t="shared" si="8"/>
        <v>-3.6029303531596363E-2</v>
      </c>
      <c r="P12" s="2">
        <f t="shared" si="9"/>
        <v>-35355.555555555504</v>
      </c>
      <c r="Q12" s="26">
        <f t="shared" si="10"/>
        <v>3.1296103231897972E-2</v>
      </c>
    </row>
    <row r="13" spans="1:18" x14ac:dyDescent="0.3">
      <c r="A13" s="1" t="s">
        <v>60</v>
      </c>
      <c r="B13" s="39" t="s">
        <v>20</v>
      </c>
      <c r="C13" s="32">
        <v>167811.11111111107</v>
      </c>
      <c r="D13" s="25">
        <v>158422.22222222222</v>
      </c>
      <c r="E13" s="26">
        <f t="shared" si="0"/>
        <v>-5.5949149175660226E-2</v>
      </c>
      <c r="F13" s="25">
        <f t="shared" si="1"/>
        <v>-9388.8888888888469</v>
      </c>
      <c r="G13" s="27">
        <f t="shared" si="2"/>
        <v>3.3741963822225628E-2</v>
      </c>
      <c r="H13" s="25">
        <v>418988.88888888888</v>
      </c>
      <c r="I13" s="25">
        <v>405422.22222222219</v>
      </c>
      <c r="J13" s="26">
        <f t="shared" si="3"/>
        <v>-3.2379538041316443E-2</v>
      </c>
      <c r="K13" s="25">
        <f t="shared" si="4"/>
        <v>-13566.666666666686</v>
      </c>
      <c r="L13" s="27">
        <f t="shared" si="5"/>
        <v>1.5746508298835473E-2</v>
      </c>
      <c r="M13" s="2">
        <f t="shared" si="6"/>
        <v>586800</v>
      </c>
      <c r="N13" s="2">
        <f t="shared" si="7"/>
        <v>563844.44444444438</v>
      </c>
      <c r="O13" s="4">
        <f t="shared" si="8"/>
        <v>-3.9119896993107736E-2</v>
      </c>
      <c r="P13" s="2">
        <f t="shared" si="9"/>
        <v>-22955.55555555562</v>
      </c>
      <c r="Q13" s="26">
        <f t="shared" si="10"/>
        <v>2.0319845781615803E-2</v>
      </c>
    </row>
    <row r="14" spans="1:18" x14ac:dyDescent="0.3">
      <c r="A14" s="1" t="s">
        <v>61</v>
      </c>
      <c r="B14" s="39" t="s">
        <v>5</v>
      </c>
      <c r="C14" s="32">
        <v>73111.111111111109</v>
      </c>
      <c r="D14" s="25">
        <v>65011.111111111102</v>
      </c>
      <c r="E14" s="26">
        <f t="shared" si="0"/>
        <v>-0.11079027355623111</v>
      </c>
      <c r="F14" s="25">
        <f t="shared" si="1"/>
        <v>-8100.0000000000073</v>
      </c>
      <c r="G14" s="27">
        <f t="shared" si="2"/>
        <v>2.9109930918819662E-2</v>
      </c>
      <c r="H14" s="25">
        <v>19122.222222222223</v>
      </c>
      <c r="I14" s="25">
        <v>18855.555555555555</v>
      </c>
      <c r="J14" s="26">
        <f t="shared" si="3"/>
        <v>-1.3945380592678738E-2</v>
      </c>
      <c r="K14" s="25">
        <f t="shared" si="4"/>
        <v>-266.66666666666788</v>
      </c>
      <c r="L14" s="27">
        <f t="shared" si="5"/>
        <v>3.0951367663558765E-4</v>
      </c>
      <c r="M14" s="2">
        <f t="shared" si="6"/>
        <v>92233.333333333328</v>
      </c>
      <c r="N14" s="2">
        <f t="shared" si="7"/>
        <v>83866.666666666657</v>
      </c>
      <c r="O14" s="4">
        <f t="shared" si="8"/>
        <v>-9.0711962414167027E-2</v>
      </c>
      <c r="P14" s="2">
        <f t="shared" si="9"/>
        <v>-8366.6666666666715</v>
      </c>
      <c r="Q14" s="26">
        <f t="shared" si="10"/>
        <v>7.4060231720990636E-3</v>
      </c>
    </row>
    <row r="15" spans="1:18" x14ac:dyDescent="0.3">
      <c r="A15" s="1" t="s">
        <v>63</v>
      </c>
      <c r="B15" s="39" t="s">
        <v>23</v>
      </c>
      <c r="C15" s="32">
        <v>30855.555555555555</v>
      </c>
      <c r="D15" s="25">
        <v>29611.111111111109</v>
      </c>
      <c r="E15" s="26">
        <f t="shared" si="0"/>
        <v>-4.0331292761973378E-2</v>
      </c>
      <c r="F15" s="25">
        <f t="shared" si="1"/>
        <v>-1244.4444444444453</v>
      </c>
      <c r="G15" s="27">
        <f t="shared" si="2"/>
        <v>4.4723076308748992E-3</v>
      </c>
      <c r="H15" s="25">
        <v>83377.777777777781</v>
      </c>
      <c r="I15" s="25">
        <v>80155.555555555547</v>
      </c>
      <c r="J15" s="26">
        <f t="shared" si="3"/>
        <v>-3.8646055437100348E-2</v>
      </c>
      <c r="K15" s="25">
        <f t="shared" si="4"/>
        <v>-3222.2222222222335</v>
      </c>
      <c r="L15" s="27">
        <f t="shared" si="5"/>
        <v>3.7399569260133472E-3</v>
      </c>
      <c r="M15" s="2">
        <f t="shared" si="6"/>
        <v>114233.33333333334</v>
      </c>
      <c r="N15" s="2">
        <f t="shared" si="7"/>
        <v>109766.66666666666</v>
      </c>
      <c r="O15" s="4">
        <f t="shared" si="8"/>
        <v>-3.9101254741756804E-2</v>
      </c>
      <c r="P15" s="2">
        <f t="shared" si="9"/>
        <v>-4466.6666666666861</v>
      </c>
      <c r="Q15" s="26">
        <f t="shared" si="10"/>
        <v>3.9538131675748139E-3</v>
      </c>
    </row>
    <row r="16" spans="1:18" x14ac:dyDescent="0.3">
      <c r="A16" s="1" t="s">
        <v>64</v>
      </c>
      <c r="B16" s="39" t="s">
        <v>22</v>
      </c>
      <c r="C16" s="32">
        <v>149122.22222222222</v>
      </c>
      <c r="D16" s="25">
        <v>144688.88888888891</v>
      </c>
      <c r="E16" s="26">
        <f t="shared" si="0"/>
        <v>-2.9729528351091442E-2</v>
      </c>
      <c r="F16" s="25">
        <f t="shared" si="1"/>
        <v>-4433.3333333333139</v>
      </c>
      <c r="G16" s="27">
        <f t="shared" si="2"/>
        <v>1.5932595934991748E-2</v>
      </c>
      <c r="H16" s="25">
        <v>599033.33333333326</v>
      </c>
      <c r="I16" s="25">
        <v>554611.11111111112</v>
      </c>
      <c r="J16" s="26">
        <f t="shared" si="3"/>
        <v>-7.4156511416541324E-2</v>
      </c>
      <c r="K16" s="25">
        <f t="shared" si="4"/>
        <v>-44422.222222222132</v>
      </c>
      <c r="L16" s="27">
        <f t="shared" si="5"/>
        <v>5.1559819966211305E-2</v>
      </c>
      <c r="M16" s="2">
        <f t="shared" si="6"/>
        <v>748155.5555555555</v>
      </c>
      <c r="N16" s="2">
        <f t="shared" si="7"/>
        <v>699300</v>
      </c>
      <c r="O16" s="4">
        <f t="shared" si="8"/>
        <v>-6.5301333650161816E-2</v>
      </c>
      <c r="P16" s="2">
        <f t="shared" si="9"/>
        <v>-48855.555555555504</v>
      </c>
      <c r="Q16" s="26">
        <f t="shared" si="10"/>
        <v>4.3246060939866576E-2</v>
      </c>
    </row>
    <row r="17" spans="1:17" x14ac:dyDescent="0.3">
      <c r="A17" s="1" t="s">
        <v>65</v>
      </c>
      <c r="B17" s="39" t="s">
        <v>25</v>
      </c>
      <c r="C17" s="32">
        <v>121266.66666666669</v>
      </c>
      <c r="D17" s="25">
        <v>112877.77777777777</v>
      </c>
      <c r="E17" s="26">
        <f t="shared" si="0"/>
        <v>-6.9177203591717307E-2</v>
      </c>
      <c r="F17" s="25">
        <f t="shared" si="1"/>
        <v>-8388.8888888889196</v>
      </c>
      <c r="G17" s="27">
        <f t="shared" si="2"/>
        <v>3.0148145190272847E-2</v>
      </c>
      <c r="H17" s="25">
        <v>268833.33333333331</v>
      </c>
      <c r="I17" s="25">
        <v>257466.66666666663</v>
      </c>
      <c r="J17" s="26">
        <f t="shared" si="3"/>
        <v>-4.2281463112213341E-2</v>
      </c>
      <c r="K17" s="25">
        <f t="shared" si="4"/>
        <v>-11366.666666666686</v>
      </c>
      <c r="L17" s="27">
        <f t="shared" si="5"/>
        <v>1.3193020466591886E-2</v>
      </c>
      <c r="M17" s="2">
        <f t="shared" si="6"/>
        <v>390100</v>
      </c>
      <c r="N17" s="2">
        <f t="shared" si="7"/>
        <v>370344.44444444438</v>
      </c>
      <c r="O17" s="4">
        <f t="shared" si="8"/>
        <v>-5.0642285453872393E-2</v>
      </c>
      <c r="P17" s="2">
        <f t="shared" si="9"/>
        <v>-19755.55555555562</v>
      </c>
      <c r="Q17" s="26">
        <f t="shared" si="10"/>
        <v>1.7487263213801025E-2</v>
      </c>
    </row>
    <row r="18" spans="1:17" x14ac:dyDescent="0.3">
      <c r="A18" s="1" t="s">
        <v>62</v>
      </c>
      <c r="B18" s="39" t="s">
        <v>26</v>
      </c>
      <c r="C18" s="32">
        <v>68088.888888888905</v>
      </c>
      <c r="D18" s="25">
        <v>66988.888888888891</v>
      </c>
      <c r="E18" s="26">
        <f t="shared" si="0"/>
        <v>-1.6155352480417964E-2</v>
      </c>
      <c r="F18" s="25">
        <f t="shared" si="1"/>
        <v>-1100.0000000000146</v>
      </c>
      <c r="G18" s="27">
        <f t="shared" si="2"/>
        <v>3.9532004951483976E-3</v>
      </c>
      <c r="H18" s="25">
        <v>174688.88888888891</v>
      </c>
      <c r="I18" s="25">
        <v>162122.22222222222</v>
      </c>
      <c r="J18" s="26">
        <f t="shared" si="3"/>
        <v>-7.1937412542933579E-2</v>
      </c>
      <c r="K18" s="25">
        <f t="shared" si="4"/>
        <v>-12566.666666666686</v>
      </c>
      <c r="L18" s="27">
        <f t="shared" si="5"/>
        <v>1.4585832011452025E-2</v>
      </c>
      <c r="M18" s="2">
        <f t="shared" si="6"/>
        <v>242777.77777777781</v>
      </c>
      <c r="N18" s="2">
        <f t="shared" si="7"/>
        <v>229111.11111111112</v>
      </c>
      <c r="O18" s="4">
        <f t="shared" si="8"/>
        <v>-5.6292906178489775E-2</v>
      </c>
      <c r="P18" s="2">
        <f t="shared" si="9"/>
        <v>-13666.666666666686</v>
      </c>
      <c r="Q18" s="26">
        <f t="shared" si="10"/>
        <v>1.2097488050042305E-2</v>
      </c>
    </row>
    <row r="19" spans="1:17" x14ac:dyDescent="0.3">
      <c r="A19" s="1" t="s">
        <v>66</v>
      </c>
      <c r="B19" s="39" t="s">
        <v>24</v>
      </c>
      <c r="C19" s="32">
        <v>52811.111111111102</v>
      </c>
      <c r="D19" s="25">
        <v>50955.555555555555</v>
      </c>
      <c r="E19" s="26">
        <f t="shared" si="0"/>
        <v>-3.5135703766042352E-2</v>
      </c>
      <c r="F19" s="25">
        <f t="shared" si="1"/>
        <v>-1855.5555555555475</v>
      </c>
      <c r="G19" s="27">
        <f t="shared" si="2"/>
        <v>6.6685301281795032E-3</v>
      </c>
      <c r="H19" s="25">
        <v>181900.00000000003</v>
      </c>
      <c r="I19" s="25">
        <v>170777.77777777772</v>
      </c>
      <c r="J19" s="26">
        <f t="shared" si="3"/>
        <v>-6.1144707104025864E-2</v>
      </c>
      <c r="K19" s="25">
        <f t="shared" si="4"/>
        <v>-11122.222222222306</v>
      </c>
      <c r="L19" s="27">
        <f t="shared" si="5"/>
        <v>1.2909299596342674E-2</v>
      </c>
      <c r="M19" s="2">
        <f t="shared" si="6"/>
        <v>234711.11111111112</v>
      </c>
      <c r="N19" s="2">
        <f t="shared" si="7"/>
        <v>221733.33333333328</v>
      </c>
      <c r="O19" s="4">
        <f t="shared" si="8"/>
        <v>-5.5292558227608667E-2</v>
      </c>
      <c r="P19" s="2">
        <f t="shared" si="9"/>
        <v>-12977.777777777839</v>
      </c>
      <c r="Q19" s="26">
        <f t="shared" si="10"/>
        <v>1.1487695969471105E-2</v>
      </c>
    </row>
    <row r="20" spans="1:17" x14ac:dyDescent="0.3">
      <c r="A20" s="1" t="s">
        <v>67</v>
      </c>
      <c r="B20" s="39" t="s">
        <v>28</v>
      </c>
      <c r="C20" s="32">
        <v>93411.111111111124</v>
      </c>
      <c r="D20" s="25">
        <v>83755.555555555547</v>
      </c>
      <c r="E20" s="26">
        <f t="shared" si="0"/>
        <v>-0.10336624241703364</v>
      </c>
      <c r="F20" s="25">
        <f t="shared" si="1"/>
        <v>-9655.5555555555766</v>
      </c>
      <c r="G20" s="27">
        <f t="shared" si="2"/>
        <v>3.4700315457413332E-2</v>
      </c>
      <c r="H20" s="25">
        <v>183100</v>
      </c>
      <c r="I20" s="25">
        <v>168900</v>
      </c>
      <c r="J20" s="26">
        <f t="shared" si="3"/>
        <v>-7.7553249590387771E-2</v>
      </c>
      <c r="K20" s="25">
        <f t="shared" si="4"/>
        <v>-14200</v>
      </c>
      <c r="L20" s="27">
        <f t="shared" si="5"/>
        <v>1.648160328084497E-2</v>
      </c>
      <c r="M20" s="2">
        <f t="shared" si="6"/>
        <v>276511.11111111112</v>
      </c>
      <c r="N20" s="2">
        <f t="shared" si="7"/>
        <v>252655.55555555556</v>
      </c>
      <c r="O20" s="4">
        <f t="shared" si="8"/>
        <v>-8.6273406734710303E-2</v>
      </c>
      <c r="P20" s="2">
        <f t="shared" si="9"/>
        <v>-23855.555555555562</v>
      </c>
      <c r="Q20" s="26">
        <f t="shared" si="10"/>
        <v>2.1116509628813659E-2</v>
      </c>
    </row>
    <row r="21" spans="1:17" x14ac:dyDescent="0.3">
      <c r="A21" s="1" t="s">
        <v>68</v>
      </c>
      <c r="B21" s="39" t="s">
        <v>14</v>
      </c>
      <c r="C21" s="32">
        <v>90333.333333333328</v>
      </c>
      <c r="D21" s="25">
        <v>92466.666666666657</v>
      </c>
      <c r="E21" s="26">
        <f t="shared" si="0"/>
        <v>2.3616236162361571E-2</v>
      </c>
      <c r="F21" s="25">
        <f t="shared" si="1"/>
        <v>2133.3333333333285</v>
      </c>
      <c r="G21" s="27">
        <v>0</v>
      </c>
      <c r="H21" s="25">
        <v>209611.11111111109</v>
      </c>
      <c r="I21" s="25">
        <v>198855.55555555556</v>
      </c>
      <c r="J21" s="26">
        <f t="shared" si="3"/>
        <v>-5.1311953352769578E-2</v>
      </c>
      <c r="K21" s="25">
        <f t="shared" si="4"/>
        <v>-10755.555555555533</v>
      </c>
      <c r="L21" s="27">
        <f t="shared" si="5"/>
        <v>1.248371829096862E-2</v>
      </c>
      <c r="M21" s="2">
        <f t="shared" si="6"/>
        <v>299944.44444444444</v>
      </c>
      <c r="N21" s="2">
        <f t="shared" si="7"/>
        <v>291322.22222222225</v>
      </c>
      <c r="O21" s="4">
        <f t="shared" si="8"/>
        <v>-2.8746064085941735E-2</v>
      </c>
      <c r="P21" s="2">
        <f t="shared" si="9"/>
        <v>-8622.2222222221899</v>
      </c>
      <c r="Q21" s="26">
        <f t="shared" si="10"/>
        <v>7.6322363632786829E-3</v>
      </c>
    </row>
    <row r="22" spans="1:17" x14ac:dyDescent="0.3">
      <c r="A22" s="1" t="s">
        <v>71</v>
      </c>
      <c r="B22" s="39" t="s">
        <v>32</v>
      </c>
      <c r="C22" s="32">
        <v>25677.777777777781</v>
      </c>
      <c r="D22" s="25">
        <v>23888.888888888894</v>
      </c>
      <c r="E22" s="26">
        <f t="shared" si="0"/>
        <v>-6.966681090437031E-2</v>
      </c>
      <c r="F22" s="25">
        <f t="shared" si="1"/>
        <v>-1788.8888888888869</v>
      </c>
      <c r="G22" s="27">
        <f t="shared" si="2"/>
        <v>6.4289422193826561E-3</v>
      </c>
      <c r="H22" s="25">
        <v>59422.222222222234</v>
      </c>
      <c r="I22" s="25">
        <v>53922.222222222219</v>
      </c>
      <c r="J22" s="26">
        <f t="shared" si="3"/>
        <v>-9.255796559461503E-2</v>
      </c>
      <c r="K22" s="25">
        <f t="shared" si="4"/>
        <v>-5500.0000000000146</v>
      </c>
      <c r="L22" s="27">
        <f t="shared" si="5"/>
        <v>6.383719580608984E-3</v>
      </c>
      <c r="M22" s="2">
        <f t="shared" si="6"/>
        <v>85100.000000000015</v>
      </c>
      <c r="N22" s="2">
        <f t="shared" si="7"/>
        <v>77811.111111111109</v>
      </c>
      <c r="O22" s="4">
        <f t="shared" si="8"/>
        <v>-8.5650868259564084E-2</v>
      </c>
      <c r="P22" s="2">
        <f t="shared" si="9"/>
        <v>-7288.8888888889051</v>
      </c>
      <c r="Q22" s="26">
        <f t="shared" si="10"/>
        <v>6.4519936266892348E-3</v>
      </c>
    </row>
    <row r="23" spans="1:17" x14ac:dyDescent="0.3">
      <c r="A23" s="1" t="s">
        <v>70</v>
      </c>
      <c r="B23" s="39" t="s">
        <v>27</v>
      </c>
      <c r="C23" s="32">
        <v>110644.44444444445</v>
      </c>
      <c r="D23" s="25">
        <v>104855.55555555555</v>
      </c>
      <c r="E23" s="26">
        <f t="shared" si="0"/>
        <v>-5.2319742920265255E-2</v>
      </c>
      <c r="F23" s="25">
        <f t="shared" si="1"/>
        <v>-5788.8888888889051</v>
      </c>
      <c r="G23" s="27">
        <f t="shared" si="2"/>
        <v>2.0804216747194886E-2</v>
      </c>
      <c r="H23" s="25">
        <v>249533.33333333331</v>
      </c>
      <c r="I23" s="25">
        <v>231277.77777777778</v>
      </c>
      <c r="J23" s="26">
        <f t="shared" si="3"/>
        <v>-7.3158785288093248E-2</v>
      </c>
      <c r="K23" s="25">
        <f t="shared" si="4"/>
        <v>-18255.555555555533</v>
      </c>
      <c r="L23" s="27">
        <f t="shared" si="5"/>
        <v>2.1188790446344485E-2</v>
      </c>
      <c r="M23" s="2">
        <f t="shared" si="6"/>
        <v>360177.77777777775</v>
      </c>
      <c r="N23" s="2">
        <f t="shared" si="7"/>
        <v>336133.33333333331</v>
      </c>
      <c r="O23" s="4">
        <f t="shared" si="8"/>
        <v>-6.6757156959526151E-2</v>
      </c>
      <c r="P23" s="2">
        <f t="shared" si="9"/>
        <v>-24044.444444444438</v>
      </c>
      <c r="Q23" s="26">
        <f t="shared" si="10"/>
        <v>2.1283710683163825E-2</v>
      </c>
    </row>
    <row r="24" spans="1:17" x14ac:dyDescent="0.3">
      <c r="A24" s="1" t="s">
        <v>69</v>
      </c>
      <c r="B24" s="39" t="s">
        <v>18</v>
      </c>
      <c r="C24" s="32">
        <v>130500</v>
      </c>
      <c r="D24" s="25">
        <v>121800.00000000001</v>
      </c>
      <c r="E24" s="26">
        <f t="shared" si="0"/>
        <v>-6.6666666666666555E-2</v>
      </c>
      <c r="F24" s="25">
        <f t="shared" si="1"/>
        <v>-8699.9999999999854</v>
      </c>
      <c r="G24" s="27">
        <f t="shared" si="2"/>
        <v>3.126622209799141E-2</v>
      </c>
      <c r="H24" s="25">
        <v>281555.55555555556</v>
      </c>
      <c r="I24" s="25">
        <v>261466.66666666657</v>
      </c>
      <c r="J24" s="26">
        <f t="shared" si="3"/>
        <v>-7.1349644830308173E-2</v>
      </c>
      <c r="K24" s="25">
        <f t="shared" si="4"/>
        <v>-20088.888888888992</v>
      </c>
      <c r="L24" s="27">
        <f t="shared" si="5"/>
        <v>2.3316696973214285E-2</v>
      </c>
      <c r="M24" s="2">
        <f t="shared" si="6"/>
        <v>412055.55555555556</v>
      </c>
      <c r="N24" s="2">
        <f t="shared" si="7"/>
        <v>383266.66666666657</v>
      </c>
      <c r="O24" s="4">
        <f t="shared" si="8"/>
        <v>-6.9866522852905732E-2</v>
      </c>
      <c r="P24" s="2">
        <f t="shared" si="9"/>
        <v>-28788.888888888992</v>
      </c>
      <c r="Q24" s="26">
        <f t="shared" si="10"/>
        <v>2.5483407754194862E-2</v>
      </c>
    </row>
    <row r="25" spans="1:17" x14ac:dyDescent="0.3">
      <c r="A25" s="1" t="s">
        <v>72</v>
      </c>
      <c r="B25" s="39" t="s">
        <v>37</v>
      </c>
      <c r="C25" s="32">
        <v>195055.55555555556</v>
      </c>
      <c r="D25" s="25">
        <v>176877.77777777775</v>
      </c>
      <c r="E25" s="26">
        <f t="shared" si="0"/>
        <v>-9.3192822557676039E-2</v>
      </c>
      <c r="F25" s="25">
        <f t="shared" si="1"/>
        <v>-18177.77777777781</v>
      </c>
      <c r="G25" s="27">
        <f t="shared" si="2"/>
        <v>6.5327636465279851E-2</v>
      </c>
      <c r="H25" s="25">
        <v>367311.11111111107</v>
      </c>
      <c r="I25" s="25">
        <v>341888.88888888893</v>
      </c>
      <c r="J25" s="26">
        <f t="shared" si="3"/>
        <v>-6.9211688547401298E-2</v>
      </c>
      <c r="K25" s="25">
        <f t="shared" si="4"/>
        <v>-25422.222222222132</v>
      </c>
      <c r="L25" s="27">
        <f t="shared" si="5"/>
        <v>2.9506970505925784E-2</v>
      </c>
      <c r="M25" s="2">
        <f t="shared" si="6"/>
        <v>562366.66666666663</v>
      </c>
      <c r="N25" s="2">
        <f t="shared" si="7"/>
        <v>518766.66666666669</v>
      </c>
      <c r="O25" s="4">
        <f t="shared" si="8"/>
        <v>-7.7529488471341251E-2</v>
      </c>
      <c r="P25" s="2">
        <f t="shared" si="9"/>
        <v>-43599.999999999942</v>
      </c>
      <c r="Q25" s="26">
        <f t="shared" si="10"/>
        <v>3.8593937486476319E-2</v>
      </c>
    </row>
    <row r="26" spans="1:17" x14ac:dyDescent="0.3">
      <c r="A26" s="1" t="s">
        <v>73</v>
      </c>
      <c r="B26" s="39" t="s">
        <v>21</v>
      </c>
      <c r="C26" s="32">
        <v>100666.66666666667</v>
      </c>
      <c r="D26" s="25">
        <v>95600</v>
      </c>
      <c r="E26" s="26">
        <f t="shared" si="0"/>
        <v>-5.0331125827814613E-2</v>
      </c>
      <c r="F26" s="25">
        <f t="shared" si="1"/>
        <v>-5066.6666666666715</v>
      </c>
      <c r="G26" s="27">
        <f t="shared" si="2"/>
        <v>1.8208681068562094E-2</v>
      </c>
      <c r="H26" s="25">
        <v>293655.5555555555</v>
      </c>
      <c r="I26" s="25">
        <v>265244.4444444445</v>
      </c>
      <c r="J26" s="26">
        <f t="shared" si="3"/>
        <v>-9.6749782435960163E-2</v>
      </c>
      <c r="K26" s="25">
        <f t="shared" si="4"/>
        <v>-28411.111111111008</v>
      </c>
      <c r="L26" s="27">
        <f t="shared" si="5"/>
        <v>3.2976102964882965E-2</v>
      </c>
      <c r="M26" s="2">
        <f t="shared" si="6"/>
        <v>394322.22222222219</v>
      </c>
      <c r="N26" s="2">
        <f t="shared" si="7"/>
        <v>360844.4444444445</v>
      </c>
      <c r="O26" s="4">
        <f t="shared" si="8"/>
        <v>-8.489954633830181E-2</v>
      </c>
      <c r="P26" s="2">
        <f t="shared" si="9"/>
        <v>-33477.777777777694</v>
      </c>
      <c r="Q26" s="26">
        <f t="shared" si="10"/>
        <v>2.9633928044534408E-2</v>
      </c>
    </row>
    <row r="27" spans="1:17" x14ac:dyDescent="0.3">
      <c r="A27" s="1" t="s">
        <v>75</v>
      </c>
      <c r="B27" s="39" t="s">
        <v>38</v>
      </c>
      <c r="C27" s="32">
        <v>59622.222222222226</v>
      </c>
      <c r="D27" s="25">
        <v>55233.333333333336</v>
      </c>
      <c r="E27" s="26">
        <f t="shared" si="0"/>
        <v>-7.3611628773760734E-2</v>
      </c>
      <c r="F27" s="25">
        <f t="shared" si="1"/>
        <v>-4388.8888888888905</v>
      </c>
      <c r="G27" s="27">
        <f t="shared" si="2"/>
        <v>1.5772870662460577E-2</v>
      </c>
      <c r="H27" s="25">
        <v>156722.22222222222</v>
      </c>
      <c r="I27" s="25">
        <v>152366.66666666669</v>
      </c>
      <c r="J27" s="26">
        <f t="shared" si="3"/>
        <v>-2.7791563275434101E-2</v>
      </c>
      <c r="K27" s="25">
        <f t="shared" si="4"/>
        <v>-4355.5555555555329</v>
      </c>
      <c r="L27" s="27">
        <f t="shared" si="5"/>
        <v>5.0553900517145492E-3</v>
      </c>
      <c r="M27" s="2">
        <f t="shared" si="6"/>
        <v>216344.44444444444</v>
      </c>
      <c r="N27" s="2">
        <f t="shared" si="7"/>
        <v>207600.00000000003</v>
      </c>
      <c r="O27" s="4">
        <f t="shared" si="8"/>
        <v>-4.0419084792768567E-2</v>
      </c>
      <c r="P27" s="2">
        <f t="shared" si="9"/>
        <v>-8744.4444444444089</v>
      </c>
      <c r="Q27" s="26">
        <f t="shared" si="10"/>
        <v>7.7404252807993842E-3</v>
      </c>
    </row>
    <row r="28" spans="1:17" x14ac:dyDescent="0.3">
      <c r="A28" s="1" t="s">
        <v>74</v>
      </c>
      <c r="B28" s="39" t="s">
        <v>34</v>
      </c>
      <c r="C28" s="32">
        <v>104811.11111111112</v>
      </c>
      <c r="D28" s="25">
        <v>99477.777777777796</v>
      </c>
      <c r="E28" s="26">
        <f t="shared" si="0"/>
        <v>-5.0885190289409465E-2</v>
      </c>
      <c r="F28" s="25">
        <f t="shared" si="1"/>
        <v>-5333.3333333333285</v>
      </c>
      <c r="G28" s="27">
        <f t="shared" si="2"/>
        <v>1.9167032703749538E-2</v>
      </c>
      <c r="H28" s="25">
        <v>276344.44444444444</v>
      </c>
      <c r="I28" s="25">
        <v>265711.11111111107</v>
      </c>
      <c r="J28" s="26">
        <f t="shared" si="3"/>
        <v>-3.8478549314462769E-2</v>
      </c>
      <c r="K28" s="25">
        <f t="shared" si="4"/>
        <v>-10633.333333333372</v>
      </c>
      <c r="L28" s="27">
        <f t="shared" si="5"/>
        <v>1.2341857855844048E-2</v>
      </c>
      <c r="M28" s="2">
        <f t="shared" si="6"/>
        <v>381155.55555555556</v>
      </c>
      <c r="N28" s="2">
        <f t="shared" si="7"/>
        <v>365188.88888888888</v>
      </c>
      <c r="O28" s="4">
        <f t="shared" si="8"/>
        <v>-4.1890158582089602E-2</v>
      </c>
      <c r="P28" s="2">
        <f t="shared" si="9"/>
        <v>-15966.666666666686</v>
      </c>
      <c r="Q28" s="26">
        <f t="shared" si="10"/>
        <v>1.4133406770659178E-2</v>
      </c>
    </row>
    <row r="29" spans="1:17" x14ac:dyDescent="0.3">
      <c r="A29" s="1" t="s">
        <v>76</v>
      </c>
      <c r="B29" s="39" t="s">
        <v>39</v>
      </c>
      <c r="C29" s="32">
        <v>27833.333333333332</v>
      </c>
      <c r="D29" s="25">
        <v>28811.111111111113</v>
      </c>
      <c r="E29" s="26">
        <f t="shared" si="0"/>
        <v>3.5129740518962192E-2</v>
      </c>
      <c r="F29" s="25">
        <f t="shared" si="1"/>
        <v>977.77777777778101</v>
      </c>
      <c r="G29" s="27">
        <v>0</v>
      </c>
      <c r="H29" s="25">
        <v>49833.333333333336</v>
      </c>
      <c r="I29" s="25">
        <v>47288.888888888883</v>
      </c>
      <c r="J29" s="26">
        <f t="shared" si="3"/>
        <v>-5.1059085841694697E-2</v>
      </c>
      <c r="K29" s="25">
        <f t="shared" si="4"/>
        <v>-2544.4444444444525</v>
      </c>
      <c r="L29" s="27">
        <f t="shared" si="5"/>
        <v>2.9532763312312285E-3</v>
      </c>
      <c r="M29" s="2">
        <f t="shared" si="6"/>
        <v>77666.666666666672</v>
      </c>
      <c r="N29" s="2">
        <f t="shared" si="7"/>
        <v>76100</v>
      </c>
      <c r="O29" s="4">
        <f t="shared" si="8"/>
        <v>-2.0171673819742549E-2</v>
      </c>
      <c r="P29" s="2">
        <f t="shared" si="9"/>
        <v>-1566.6666666666715</v>
      </c>
      <c r="Q29" s="26">
        <f t="shared" si="10"/>
        <v>1.3867852154926569E-3</v>
      </c>
    </row>
    <row r="30" spans="1:17" x14ac:dyDescent="0.3">
      <c r="A30" s="1" t="s">
        <v>79</v>
      </c>
      <c r="B30" s="39" t="s">
        <v>40</v>
      </c>
      <c r="C30" s="32">
        <v>43844.444444444438</v>
      </c>
      <c r="D30" s="25">
        <v>41777.777777777781</v>
      </c>
      <c r="E30" s="26">
        <f t="shared" si="0"/>
        <v>-4.7136340598073784E-2</v>
      </c>
      <c r="F30" s="25">
        <f t="shared" si="1"/>
        <v>-2066.666666666657</v>
      </c>
      <c r="G30" s="27">
        <f t="shared" si="2"/>
        <v>7.427225172702917E-3</v>
      </c>
      <c r="H30" s="25">
        <v>112666.66666666667</v>
      </c>
      <c r="I30" s="25">
        <v>106788.88888888889</v>
      </c>
      <c r="J30" s="26">
        <f t="shared" si="3"/>
        <v>-5.2169625246548348E-2</v>
      </c>
      <c r="K30" s="25">
        <f t="shared" si="4"/>
        <v>-5877.777777777781</v>
      </c>
      <c r="L30" s="27">
        <f t="shared" si="5"/>
        <v>6.8221972891760506E-3</v>
      </c>
      <c r="M30" s="2">
        <f t="shared" si="6"/>
        <v>156511.11111111112</v>
      </c>
      <c r="N30" s="2">
        <f t="shared" si="7"/>
        <v>148566.66666666669</v>
      </c>
      <c r="O30" s="4">
        <f t="shared" si="8"/>
        <v>-5.0759619480335041E-2</v>
      </c>
      <c r="P30" s="2">
        <f t="shared" si="9"/>
        <v>-7944.444444444438</v>
      </c>
      <c r="Q30" s="26">
        <f t="shared" si="10"/>
        <v>7.0322796388457148E-3</v>
      </c>
    </row>
    <row r="31" spans="1:17" x14ac:dyDescent="0.3">
      <c r="A31" s="1" t="s">
        <v>83</v>
      </c>
      <c r="B31" s="39" t="s">
        <v>148</v>
      </c>
      <c r="C31" s="32">
        <v>41388.888888888883</v>
      </c>
      <c r="D31" s="25">
        <v>41377.777777777781</v>
      </c>
      <c r="E31" s="26">
        <f t="shared" si="0"/>
        <v>-2.6845637583871137E-4</v>
      </c>
      <c r="F31" s="25">
        <f t="shared" si="1"/>
        <v>-11.111111111102218</v>
      </c>
      <c r="G31" s="27">
        <f t="shared" si="2"/>
        <v>3.9931318132779615E-5</v>
      </c>
      <c r="H31" s="25">
        <v>104588.88888888891</v>
      </c>
      <c r="I31" s="25">
        <v>93155.555555555562</v>
      </c>
      <c r="J31" s="26">
        <f t="shared" si="3"/>
        <v>-0.10931690215659202</v>
      </c>
      <c r="K31" s="25">
        <f t="shared" si="4"/>
        <v>-11433.333333333343</v>
      </c>
      <c r="L31" s="27">
        <f t="shared" si="5"/>
        <v>1.3270398885750772E-2</v>
      </c>
      <c r="M31" s="2">
        <f t="shared" si="6"/>
        <v>145977.77777777778</v>
      </c>
      <c r="N31" s="2">
        <f t="shared" si="7"/>
        <v>134533.33333333334</v>
      </c>
      <c r="O31" s="4">
        <f t="shared" si="8"/>
        <v>-7.8398538590348565E-2</v>
      </c>
      <c r="P31" s="2">
        <f t="shared" si="9"/>
        <v>-11444.444444444438</v>
      </c>
      <c r="Q31" s="26">
        <f t="shared" si="10"/>
        <v>1.0130416822393129E-2</v>
      </c>
    </row>
    <row r="32" spans="1:17" x14ac:dyDescent="0.3">
      <c r="A32" s="1" t="s">
        <v>80</v>
      </c>
      <c r="B32" s="39" t="s">
        <v>35</v>
      </c>
      <c r="C32" s="32">
        <v>24511.111111111109</v>
      </c>
      <c r="D32" s="25">
        <v>20644.444444444442</v>
      </c>
      <c r="E32" s="26">
        <f t="shared" si="0"/>
        <v>-0.15775158658204902</v>
      </c>
      <c r="F32" s="25">
        <f t="shared" si="1"/>
        <v>-3866.6666666666679</v>
      </c>
      <c r="G32" s="27">
        <f t="shared" si="2"/>
        <v>1.3896098710218432E-2</v>
      </c>
      <c r="H32" s="25">
        <v>57900.000000000007</v>
      </c>
      <c r="I32" s="25">
        <v>53822.222222222226</v>
      </c>
      <c r="J32" s="26">
        <f t="shared" si="3"/>
        <v>-7.0427940894262187E-2</v>
      </c>
      <c r="K32" s="25">
        <f t="shared" si="4"/>
        <v>-4077.777777777781</v>
      </c>
      <c r="L32" s="27">
        <f t="shared" si="5"/>
        <v>4.7329799718858435E-3</v>
      </c>
      <c r="M32" s="2">
        <f t="shared" si="6"/>
        <v>82411.111111111124</v>
      </c>
      <c r="N32" s="2">
        <f t="shared" si="7"/>
        <v>74466.666666666672</v>
      </c>
      <c r="O32" s="4">
        <f t="shared" si="8"/>
        <v>-9.6400161790481415E-2</v>
      </c>
      <c r="P32" s="2">
        <f t="shared" si="9"/>
        <v>-7944.4444444444525</v>
      </c>
      <c r="Q32" s="26">
        <f t="shared" si="10"/>
        <v>7.0322796388457278E-3</v>
      </c>
    </row>
    <row r="33" spans="1:17" x14ac:dyDescent="0.3">
      <c r="A33" s="1" t="s">
        <v>81</v>
      </c>
      <c r="B33" s="39" t="s">
        <v>12</v>
      </c>
      <c r="C33" s="32">
        <v>141122.22222222222</v>
      </c>
      <c r="D33" s="25">
        <v>137566.66666666666</v>
      </c>
      <c r="E33" s="26">
        <f t="shared" si="0"/>
        <v>-2.5194866545941309E-2</v>
      </c>
      <c r="F33" s="25">
        <f t="shared" si="1"/>
        <v>-3555.555555555562</v>
      </c>
      <c r="G33" s="27">
        <f t="shared" si="2"/>
        <v>1.2778021802499727E-2</v>
      </c>
      <c r="H33" s="25">
        <v>417255.55555555562</v>
      </c>
      <c r="I33" s="25">
        <v>388299.99999999994</v>
      </c>
      <c r="J33" s="26">
        <f t="shared" si="3"/>
        <v>-6.9395254706681508E-2</v>
      </c>
      <c r="K33" s="25">
        <f t="shared" si="4"/>
        <v>-28955.555555555678</v>
      </c>
      <c r="L33" s="27">
        <f t="shared" si="5"/>
        <v>3.360802672134755E-2</v>
      </c>
      <c r="M33" s="2">
        <f t="shared" si="6"/>
        <v>558377.77777777787</v>
      </c>
      <c r="N33" s="2">
        <f t="shared" si="7"/>
        <v>525866.66666666663</v>
      </c>
      <c r="O33" s="4">
        <f t="shared" si="8"/>
        <v>-5.822422095753594E-2</v>
      </c>
      <c r="P33" s="2">
        <f t="shared" si="9"/>
        <v>-32511.11111111124</v>
      </c>
      <c r="Q33" s="26">
        <f t="shared" si="10"/>
        <v>2.8778252060507215E-2</v>
      </c>
    </row>
    <row r="34" spans="1:17" x14ac:dyDescent="0.3">
      <c r="A34" s="1" t="s">
        <v>82</v>
      </c>
      <c r="B34" s="39" t="s">
        <v>149</v>
      </c>
      <c r="C34" s="32">
        <v>55577.777777777774</v>
      </c>
      <c r="D34" s="25">
        <v>57355.555555555562</v>
      </c>
      <c r="E34" s="26">
        <f t="shared" si="0"/>
        <v>3.1987205117953013E-2</v>
      </c>
      <c r="F34" s="25">
        <f t="shared" si="1"/>
        <v>1777.7777777777883</v>
      </c>
      <c r="G34" s="27">
        <v>0</v>
      </c>
      <c r="H34" s="25">
        <v>104066.66666666666</v>
      </c>
      <c r="I34" s="25">
        <v>98077.777777777766</v>
      </c>
      <c r="J34" s="26">
        <f t="shared" si="3"/>
        <v>-5.7548579970104652E-2</v>
      </c>
      <c r="K34" s="25">
        <f t="shared" si="4"/>
        <v>-5988.8888888888905</v>
      </c>
      <c r="L34" s="27">
        <f t="shared" si="5"/>
        <v>6.9511613211075433E-3</v>
      </c>
      <c r="M34" s="2">
        <f t="shared" si="6"/>
        <v>159644.44444444444</v>
      </c>
      <c r="N34" s="2">
        <f t="shared" si="7"/>
        <v>155433.33333333331</v>
      </c>
      <c r="O34" s="4">
        <f t="shared" si="8"/>
        <v>-2.6378062360801865E-2</v>
      </c>
      <c r="P34" s="2">
        <f t="shared" si="9"/>
        <v>-4211.111111111124</v>
      </c>
      <c r="Q34" s="26">
        <f t="shared" si="10"/>
        <v>3.7275999763951555E-3</v>
      </c>
    </row>
    <row r="35" spans="1:17" x14ac:dyDescent="0.3">
      <c r="A35" s="1" t="s">
        <v>84</v>
      </c>
      <c r="B35" s="39" t="s">
        <v>10</v>
      </c>
      <c r="C35" s="32">
        <v>255677.77777777781</v>
      </c>
      <c r="D35" s="25">
        <v>257911.11111111115</v>
      </c>
      <c r="E35" s="26">
        <f t="shared" si="0"/>
        <v>8.7349528486376452E-3</v>
      </c>
      <c r="F35" s="25">
        <f t="shared" si="1"/>
        <v>2233.333333333343</v>
      </c>
      <c r="G35" s="27">
        <v>0</v>
      </c>
      <c r="H35" s="25">
        <v>1117977.7777777778</v>
      </c>
      <c r="I35" s="25">
        <v>1039866.6666666665</v>
      </c>
      <c r="J35" s="26">
        <f t="shared" si="3"/>
        <v>-6.9868214434793102E-2</v>
      </c>
      <c r="K35" s="25">
        <f t="shared" si="4"/>
        <v>-78111.11111111124</v>
      </c>
      <c r="L35" s="27">
        <f t="shared" si="5"/>
        <v>9.066171444784063E-2</v>
      </c>
      <c r="M35" s="2">
        <f t="shared" si="6"/>
        <v>1373655.5555555555</v>
      </c>
      <c r="N35" s="2">
        <f t="shared" si="7"/>
        <v>1297777.7777777778</v>
      </c>
      <c r="O35" s="4">
        <f t="shared" si="8"/>
        <v>-5.5237848724813743E-2</v>
      </c>
      <c r="P35" s="2">
        <f t="shared" si="9"/>
        <v>-75877.777777777752</v>
      </c>
      <c r="Q35" s="26">
        <f t="shared" si="10"/>
        <v>6.7165647068080286E-2</v>
      </c>
    </row>
    <row r="36" spans="1:17" x14ac:dyDescent="0.3">
      <c r="A36" s="1" t="s">
        <v>77</v>
      </c>
      <c r="B36" s="39" t="s">
        <v>43</v>
      </c>
      <c r="C36" s="32">
        <v>205833.33333333334</v>
      </c>
      <c r="D36" s="25">
        <v>193400</v>
      </c>
      <c r="E36" s="26">
        <f t="shared" si="0"/>
        <v>-6.0404858299595188E-2</v>
      </c>
      <c r="F36" s="25">
        <f t="shared" si="1"/>
        <v>-12433.333333333343</v>
      </c>
      <c r="G36" s="27">
        <f t="shared" si="2"/>
        <v>4.468314499061618E-2</v>
      </c>
      <c r="H36" s="25">
        <v>453777.77777777775</v>
      </c>
      <c r="I36" s="25">
        <v>430388.88888888893</v>
      </c>
      <c r="J36" s="26">
        <f t="shared" si="3"/>
        <v>-5.1542605288932265E-2</v>
      </c>
      <c r="K36" s="25">
        <f t="shared" si="4"/>
        <v>-23388.888888888818</v>
      </c>
      <c r="L36" s="27">
        <f t="shared" si="5"/>
        <v>2.7146928721579464E-2</v>
      </c>
      <c r="M36" s="2">
        <f t="shared" si="6"/>
        <v>659611.11111111112</v>
      </c>
      <c r="N36" s="2">
        <f t="shared" si="7"/>
        <v>623788.88888888899</v>
      </c>
      <c r="O36" s="4">
        <f t="shared" si="8"/>
        <v>-5.4308093994777928E-2</v>
      </c>
      <c r="P36" s="2">
        <f t="shared" si="9"/>
        <v>-35822.222222222132</v>
      </c>
      <c r="Q36" s="26">
        <f t="shared" si="10"/>
        <v>3.1709188189704259E-2</v>
      </c>
    </row>
    <row r="37" spans="1:17" x14ac:dyDescent="0.3">
      <c r="A37" s="1" t="s">
        <v>78</v>
      </c>
      <c r="B37" s="39" t="s">
        <v>17</v>
      </c>
      <c r="C37" s="32">
        <v>22644.444444444442</v>
      </c>
      <c r="D37" s="25">
        <v>21766.666666666664</v>
      </c>
      <c r="E37" s="26">
        <f t="shared" si="0"/>
        <v>-3.8763493621197243E-2</v>
      </c>
      <c r="F37" s="25">
        <f t="shared" si="1"/>
        <v>-877.77777777777737</v>
      </c>
      <c r="G37" s="27">
        <f t="shared" si="2"/>
        <v>3.1545741324921126E-3</v>
      </c>
      <c r="H37" s="25">
        <v>51155.555555555562</v>
      </c>
      <c r="I37" s="25">
        <v>48955.555555555547</v>
      </c>
      <c r="J37" s="26">
        <f t="shared" si="3"/>
        <v>-4.3006081668114961E-2</v>
      </c>
      <c r="K37" s="25">
        <f t="shared" si="4"/>
        <v>-2200.0000000000146</v>
      </c>
      <c r="L37" s="27">
        <f t="shared" si="5"/>
        <v>2.5534878322436036E-3</v>
      </c>
      <c r="M37" s="2">
        <f t="shared" si="6"/>
        <v>73800</v>
      </c>
      <c r="N37" s="2">
        <f t="shared" si="7"/>
        <v>70722.222222222219</v>
      </c>
      <c r="O37" s="4">
        <f t="shared" si="8"/>
        <v>-4.1704305931948252E-2</v>
      </c>
      <c r="P37" s="2">
        <f t="shared" si="9"/>
        <v>-3077.777777777781</v>
      </c>
      <c r="Q37" s="26">
        <f t="shared" si="10"/>
        <v>2.7243936502940793E-3</v>
      </c>
    </row>
    <row r="38" spans="1:17" x14ac:dyDescent="0.3">
      <c r="A38" s="1" t="s">
        <v>85</v>
      </c>
      <c r="B38" s="39" t="s">
        <v>29</v>
      </c>
      <c r="C38" s="32">
        <v>177466.66666666666</v>
      </c>
      <c r="D38" s="25">
        <v>154666.66666666666</v>
      </c>
      <c r="E38" s="26">
        <f t="shared" si="0"/>
        <v>-0.12847483095416981</v>
      </c>
      <c r="F38" s="25">
        <f t="shared" si="1"/>
        <v>-22800</v>
      </c>
      <c r="G38" s="27">
        <f t="shared" si="2"/>
        <v>8.1939064808529347E-2</v>
      </c>
      <c r="H38" s="25">
        <v>529800.00000000012</v>
      </c>
      <c r="I38" s="25">
        <v>492988.88888888893</v>
      </c>
      <c r="J38" s="26">
        <f t="shared" si="3"/>
        <v>-6.9481145925087154E-2</v>
      </c>
      <c r="K38" s="25">
        <f t="shared" si="4"/>
        <v>-36811.111111111182</v>
      </c>
      <c r="L38" s="27">
        <f t="shared" si="5"/>
        <v>4.2725783778904139E-2</v>
      </c>
      <c r="M38" s="2">
        <f t="shared" si="6"/>
        <v>707266.66666666674</v>
      </c>
      <c r="N38" s="2">
        <f t="shared" si="7"/>
        <v>647655.55555555562</v>
      </c>
      <c r="O38" s="4">
        <f t="shared" si="8"/>
        <v>-8.4283784208376539E-2</v>
      </c>
      <c r="P38" s="2">
        <f t="shared" si="9"/>
        <v>-59611.111111111124</v>
      </c>
      <c r="Q38" s="26">
        <f t="shared" si="10"/>
        <v>5.2766685681688526E-2</v>
      </c>
    </row>
    <row r="39" spans="1:17" x14ac:dyDescent="0.3">
      <c r="A39" s="1" t="s">
        <v>86</v>
      </c>
      <c r="B39" s="39" t="s">
        <v>30</v>
      </c>
      <c r="C39" s="32">
        <v>80955.555555555547</v>
      </c>
      <c r="D39" s="25">
        <v>79311.111111111109</v>
      </c>
      <c r="E39" s="26">
        <f t="shared" si="0"/>
        <v>-2.0312928904748756E-2</v>
      </c>
      <c r="F39" s="25">
        <f t="shared" si="1"/>
        <v>-1644.444444444438</v>
      </c>
      <c r="G39" s="27">
        <f t="shared" si="2"/>
        <v>5.9098350836560894E-3</v>
      </c>
      <c r="H39" s="25">
        <v>222944.44444444447</v>
      </c>
      <c r="I39" s="25">
        <v>214633.33333333331</v>
      </c>
      <c r="J39" s="26">
        <f t="shared" si="3"/>
        <v>-3.7278843757787374E-2</v>
      </c>
      <c r="K39" s="25">
        <f t="shared" si="4"/>
        <v>-8311.1111111111531</v>
      </c>
      <c r="L39" s="27">
        <f t="shared" si="5"/>
        <v>9.6465095884758212E-3</v>
      </c>
      <c r="M39" s="2">
        <f t="shared" si="6"/>
        <v>303900</v>
      </c>
      <c r="N39" s="2">
        <f t="shared" si="7"/>
        <v>293944.44444444444</v>
      </c>
      <c r="O39" s="4">
        <f t="shared" si="8"/>
        <v>-3.275931410186101E-2</v>
      </c>
      <c r="P39" s="2">
        <f t="shared" si="9"/>
        <v>-9955.555555555562</v>
      </c>
      <c r="Q39" s="26">
        <f t="shared" si="10"/>
        <v>8.812479099868209E-3</v>
      </c>
    </row>
    <row r="40" spans="1:17" x14ac:dyDescent="0.3">
      <c r="A40" s="1" t="s">
        <v>87</v>
      </c>
      <c r="B40" s="39" t="s">
        <v>11</v>
      </c>
      <c r="C40" s="32">
        <v>40777.777777777781</v>
      </c>
      <c r="D40" s="25">
        <v>41655.555555555555</v>
      </c>
      <c r="E40" s="26">
        <f t="shared" si="0"/>
        <v>2.1525885558583004E-2</v>
      </c>
      <c r="F40" s="25">
        <f t="shared" si="1"/>
        <v>877.77777777777374</v>
      </c>
      <c r="G40" s="27">
        <v>0</v>
      </c>
      <c r="H40" s="25">
        <v>230222.22222222222</v>
      </c>
      <c r="I40" s="25">
        <v>210399.99999999997</v>
      </c>
      <c r="J40" s="26">
        <f t="shared" si="3"/>
        <v>-8.6100386100386214E-2</v>
      </c>
      <c r="K40" s="25">
        <f t="shared" si="4"/>
        <v>-19822.222222222248</v>
      </c>
      <c r="L40" s="27">
        <f t="shared" si="5"/>
        <v>2.3007183296578609E-2</v>
      </c>
      <c r="M40" s="2">
        <f t="shared" si="6"/>
        <v>271000</v>
      </c>
      <c r="N40" s="2">
        <f t="shared" si="7"/>
        <v>252055.55555555553</v>
      </c>
      <c r="O40" s="4">
        <f t="shared" si="8"/>
        <v>-6.990569905699065E-2</v>
      </c>
      <c r="P40" s="2">
        <f t="shared" si="9"/>
        <v>-18944.444444444467</v>
      </c>
      <c r="Q40" s="26">
        <f t="shared" si="10"/>
        <v>1.6769282215709044E-2</v>
      </c>
    </row>
    <row r="41" spans="1:17" x14ac:dyDescent="0.3">
      <c r="A41" s="1" t="s">
        <v>88</v>
      </c>
      <c r="B41" s="39" t="s">
        <v>15</v>
      </c>
      <c r="C41" s="32">
        <v>155588.88888888888</v>
      </c>
      <c r="D41" s="25">
        <v>150577.77777777778</v>
      </c>
      <c r="E41" s="26">
        <f t="shared" si="0"/>
        <v>-3.220738413197162E-2</v>
      </c>
      <c r="F41" s="25">
        <f t="shared" si="1"/>
        <v>-5011.1111111110949</v>
      </c>
      <c r="G41" s="27">
        <f t="shared" si="2"/>
        <v>1.8009024477897959E-2</v>
      </c>
      <c r="H41" s="25">
        <v>453655.55555555556</v>
      </c>
      <c r="I41" s="25">
        <v>432322.22222222225</v>
      </c>
      <c r="J41" s="26">
        <f t="shared" si="3"/>
        <v>-4.7025398613730396E-2</v>
      </c>
      <c r="K41" s="25">
        <f t="shared" si="4"/>
        <v>-21333.333333333314</v>
      </c>
      <c r="L41" s="27">
        <f t="shared" si="5"/>
        <v>2.4761094130846879E-2</v>
      </c>
      <c r="M41" s="2">
        <f t="shared" si="6"/>
        <v>609244.4444444445</v>
      </c>
      <c r="N41" s="2">
        <f t="shared" si="7"/>
        <v>582900</v>
      </c>
      <c r="O41" s="4">
        <f t="shared" si="8"/>
        <v>-4.3241173037642334E-2</v>
      </c>
      <c r="P41" s="2">
        <f t="shared" si="9"/>
        <v>-26344.444444444496</v>
      </c>
      <c r="Q41" s="26">
        <f t="shared" si="10"/>
        <v>2.331962940378075E-2</v>
      </c>
    </row>
    <row r="42" spans="1:17" x14ac:dyDescent="0.3">
      <c r="A42" s="1" t="s">
        <v>89</v>
      </c>
      <c r="B42" s="39" t="s">
        <v>46</v>
      </c>
      <c r="C42" s="32">
        <v>20344.444444444445</v>
      </c>
      <c r="D42" s="25">
        <v>20400</v>
      </c>
      <c r="E42" s="26">
        <f t="shared" si="0"/>
        <v>2.7307482250136139E-3</v>
      </c>
      <c r="F42" s="25">
        <f t="shared" si="1"/>
        <v>55.555555555554747</v>
      </c>
      <c r="G42" s="27">
        <v>0</v>
      </c>
      <c r="H42" s="25">
        <v>33811.111111111109</v>
      </c>
      <c r="I42" s="25">
        <v>31700.000000000004</v>
      </c>
      <c r="J42" s="26">
        <f t="shared" si="3"/>
        <v>-6.24383831744987E-2</v>
      </c>
      <c r="K42" s="25">
        <f t="shared" si="4"/>
        <v>-2111.1111111111059</v>
      </c>
      <c r="L42" s="27">
        <f t="shared" si="5"/>
        <v>2.4503166066983852E-3</v>
      </c>
      <c r="M42" s="2">
        <f t="shared" si="6"/>
        <v>54155.555555555555</v>
      </c>
      <c r="N42" s="2">
        <f t="shared" si="7"/>
        <v>52100</v>
      </c>
      <c r="O42" s="4">
        <f t="shared" si="8"/>
        <v>-3.7956503898235523E-2</v>
      </c>
      <c r="P42" s="2">
        <f t="shared" si="9"/>
        <v>-2055.5555555555547</v>
      </c>
      <c r="Q42" s="26">
        <f t="shared" si="10"/>
        <v>1.8195408855754653E-3</v>
      </c>
    </row>
    <row r="43" spans="1:17" x14ac:dyDescent="0.3">
      <c r="A43" s="1" t="s">
        <v>90</v>
      </c>
      <c r="B43" s="39" t="s">
        <v>45</v>
      </c>
      <c r="C43" s="32">
        <v>108277.77777777777</v>
      </c>
      <c r="D43" s="25">
        <v>101044.44444444444</v>
      </c>
      <c r="E43" s="26">
        <f t="shared" si="0"/>
        <v>-6.6803488968701863E-2</v>
      </c>
      <c r="F43" s="25">
        <f t="shared" si="1"/>
        <v>-7233.3333333333285</v>
      </c>
      <c r="G43" s="27">
        <f t="shared" si="2"/>
        <v>2.5995288104460317E-2</v>
      </c>
      <c r="H43" s="25">
        <v>229322.22222222219</v>
      </c>
      <c r="I43" s="25">
        <v>223222.22222222222</v>
      </c>
      <c r="J43" s="26">
        <f t="shared" si="3"/>
        <v>-2.6600125975095569E-2</v>
      </c>
      <c r="K43" s="25">
        <f t="shared" si="4"/>
        <v>-6099.9999999999709</v>
      </c>
      <c r="L43" s="27">
        <f t="shared" si="5"/>
        <v>7.0801253530390022E-3</v>
      </c>
      <c r="M43" s="2">
        <f t="shared" si="6"/>
        <v>337599.99999999994</v>
      </c>
      <c r="N43" s="2">
        <f t="shared" si="7"/>
        <v>324266.66666666663</v>
      </c>
      <c r="O43" s="4">
        <f t="shared" si="8"/>
        <v>-3.9494470774091579E-2</v>
      </c>
      <c r="P43" s="2">
        <f t="shared" si="9"/>
        <v>-13333.333333333314</v>
      </c>
      <c r="Q43" s="26">
        <f t="shared" si="10"/>
        <v>1.1802427365894898E-2</v>
      </c>
    </row>
    <row r="44" spans="1:17" x14ac:dyDescent="0.3">
      <c r="A44" s="1" t="s">
        <v>91</v>
      </c>
      <c r="B44" s="39" t="s">
        <v>47</v>
      </c>
      <c r="C44" s="32">
        <v>18455.555555555555</v>
      </c>
      <c r="D44" s="25">
        <v>17022.222222222223</v>
      </c>
      <c r="E44" s="26">
        <f t="shared" si="0"/>
        <v>-7.7664057796508063E-2</v>
      </c>
      <c r="F44" s="25">
        <f t="shared" si="1"/>
        <v>-1433.3333333333321</v>
      </c>
      <c r="G44" s="27">
        <f t="shared" si="2"/>
        <v>5.1511400391326886E-3</v>
      </c>
      <c r="H44" s="25">
        <v>50277.777777777774</v>
      </c>
      <c r="I44" s="25">
        <v>47022.222222222219</v>
      </c>
      <c r="J44" s="26">
        <f t="shared" si="3"/>
        <v>-6.4751381215469597E-2</v>
      </c>
      <c r="K44" s="25">
        <f t="shared" si="4"/>
        <v>-3255.5555555555547</v>
      </c>
      <c r="L44" s="27">
        <f t="shared" si="5"/>
        <v>3.7786461355927814E-3</v>
      </c>
      <c r="M44" s="2">
        <f t="shared" si="6"/>
        <v>68733.333333333328</v>
      </c>
      <c r="N44" s="2">
        <f t="shared" si="7"/>
        <v>64044.444444444438</v>
      </c>
      <c r="O44" s="4">
        <f t="shared" si="8"/>
        <v>-6.821855803427096E-2</v>
      </c>
      <c r="P44" s="2">
        <f t="shared" si="9"/>
        <v>-4688.8888888888905</v>
      </c>
      <c r="Q44" s="26">
        <f t="shared" si="10"/>
        <v>4.1505202903397136E-3</v>
      </c>
    </row>
    <row r="45" spans="1:17" x14ac:dyDescent="0.3">
      <c r="A45" s="1" t="s">
        <v>92</v>
      </c>
      <c r="B45" s="39" t="s">
        <v>31</v>
      </c>
      <c r="C45" s="32">
        <v>96977.777777777796</v>
      </c>
      <c r="D45" s="25">
        <v>92422.222222222219</v>
      </c>
      <c r="E45" s="26">
        <f t="shared" si="0"/>
        <v>-4.6975252062328346E-2</v>
      </c>
      <c r="F45" s="25">
        <f t="shared" si="1"/>
        <v>-4555.5555555555766</v>
      </c>
      <c r="G45" s="27">
        <f t="shared" si="2"/>
        <v>1.637184043445282E-2</v>
      </c>
      <c r="H45" s="25">
        <v>290633.33333333337</v>
      </c>
      <c r="I45" s="25">
        <v>280600</v>
      </c>
      <c r="J45" s="26">
        <f t="shared" si="3"/>
        <v>-3.4522307604083168E-2</v>
      </c>
      <c r="K45" s="25">
        <f t="shared" si="4"/>
        <v>-10033.333333333372</v>
      </c>
      <c r="L45" s="27">
        <f t="shared" si="5"/>
        <v>1.1645452083413978E-2</v>
      </c>
      <c r="M45" s="2">
        <f t="shared" si="6"/>
        <v>387611.11111111118</v>
      </c>
      <c r="N45" s="2">
        <f t="shared" si="7"/>
        <v>373022.22222222225</v>
      </c>
      <c r="O45" s="4">
        <f t="shared" si="8"/>
        <v>-3.7637953275046689E-2</v>
      </c>
      <c r="P45" s="2">
        <f t="shared" si="9"/>
        <v>-14588.888888888934</v>
      </c>
      <c r="Q45" s="26">
        <f t="shared" si="10"/>
        <v>1.2913822609516727E-2</v>
      </c>
    </row>
    <row r="46" spans="1:17" x14ac:dyDescent="0.3">
      <c r="A46" s="1" t="s">
        <v>93</v>
      </c>
      <c r="B46" s="39" t="s">
        <v>6</v>
      </c>
      <c r="C46" s="32">
        <v>420122.22222222219</v>
      </c>
      <c r="D46" s="25">
        <v>401788.88888888893</v>
      </c>
      <c r="E46" s="26">
        <f t="shared" si="0"/>
        <v>-4.3638094734336386E-2</v>
      </c>
      <c r="F46" s="25">
        <f t="shared" si="1"/>
        <v>-18333.333333333256</v>
      </c>
      <c r="G46" s="27">
        <f t="shared" si="2"/>
        <v>6.5886674919138813E-2</v>
      </c>
      <c r="H46" s="25">
        <v>1350966.6666666667</v>
      </c>
      <c r="I46" s="25">
        <v>1314555.5555555557</v>
      </c>
      <c r="J46" s="26">
        <f t="shared" si="3"/>
        <v>-2.6951894528197837E-2</v>
      </c>
      <c r="K46" s="25">
        <f t="shared" si="4"/>
        <v>-36411.111111111008</v>
      </c>
      <c r="L46" s="27">
        <f t="shared" si="5"/>
        <v>4.2261513263950556E-2</v>
      </c>
      <c r="M46" s="2">
        <f t="shared" si="6"/>
        <v>1771088.888888889</v>
      </c>
      <c r="N46" s="2">
        <f t="shared" si="7"/>
        <v>1716344.4444444447</v>
      </c>
      <c r="O46" s="4">
        <f t="shared" si="8"/>
        <v>-3.0910049059586591E-2</v>
      </c>
      <c r="P46" s="2">
        <f t="shared" si="9"/>
        <v>-54744.444444444263</v>
      </c>
      <c r="Q46" s="26">
        <f t="shared" si="10"/>
        <v>4.8458799693136712E-2</v>
      </c>
    </row>
    <row r="47" spans="1:17" x14ac:dyDescent="0.3">
      <c r="A47" s="1" t="s">
        <v>94</v>
      </c>
      <c r="B47" s="39" t="s">
        <v>48</v>
      </c>
      <c r="C47" s="32">
        <v>86522.222222222204</v>
      </c>
      <c r="D47" s="25">
        <v>83422.222222222219</v>
      </c>
      <c r="E47" s="26">
        <f t="shared" si="0"/>
        <v>-3.5828945678695101E-2</v>
      </c>
      <c r="F47" s="25">
        <f t="shared" si="1"/>
        <v>-3099.9999999999854</v>
      </c>
      <c r="G47" s="27">
        <f t="shared" si="2"/>
        <v>1.1140837759054376E-2</v>
      </c>
      <c r="H47" s="25">
        <v>130811.11111111112</v>
      </c>
      <c r="I47" s="25">
        <v>127800.00000000001</v>
      </c>
      <c r="J47" s="26">
        <f t="shared" si="3"/>
        <v>-2.3018771765905024E-2</v>
      </c>
      <c r="K47" s="25">
        <f t="shared" si="4"/>
        <v>-3011.1111111111095</v>
      </c>
      <c r="L47" s="27">
        <f t="shared" si="5"/>
        <v>3.4949252653434931E-3</v>
      </c>
      <c r="M47" s="2">
        <f t="shared" si="6"/>
        <v>217333.33333333331</v>
      </c>
      <c r="N47" s="2">
        <f t="shared" si="7"/>
        <v>211222.22222222225</v>
      </c>
      <c r="O47" s="4">
        <f t="shared" si="8"/>
        <v>-2.8118609406952759E-2</v>
      </c>
      <c r="P47" s="2">
        <f t="shared" si="9"/>
        <v>-6111.1111111110658</v>
      </c>
      <c r="Q47" s="26">
        <f t="shared" si="10"/>
        <v>5.4094458760351296E-3</v>
      </c>
    </row>
    <row r="48" spans="1:17" x14ac:dyDescent="0.3">
      <c r="A48" s="1" t="s">
        <v>96</v>
      </c>
      <c r="B48" s="39" t="s">
        <v>49</v>
      </c>
      <c r="C48" s="32">
        <v>19488.888888888887</v>
      </c>
      <c r="D48" s="25">
        <v>19333.333333333332</v>
      </c>
      <c r="E48" s="26">
        <f t="shared" si="0"/>
        <v>-7.9817559863169484E-3</v>
      </c>
      <c r="F48" s="25">
        <f t="shared" si="1"/>
        <v>-155.55555555555475</v>
      </c>
      <c r="G48" s="27">
        <f t="shared" si="2"/>
        <v>5.5903845385935915E-4</v>
      </c>
      <c r="H48" s="25">
        <v>30266.666666666664</v>
      </c>
      <c r="I48" s="25">
        <v>28111.111111111113</v>
      </c>
      <c r="J48" s="26">
        <f t="shared" si="3"/>
        <v>-7.1218795888399272E-2</v>
      </c>
      <c r="K48" s="25">
        <f t="shared" si="4"/>
        <v>-2155.5555555555511</v>
      </c>
      <c r="L48" s="27">
        <f t="shared" si="5"/>
        <v>2.5019022194709838E-3</v>
      </c>
      <c r="M48" s="2">
        <f t="shared" si="6"/>
        <v>49755.555555555547</v>
      </c>
      <c r="N48" s="2">
        <f t="shared" si="7"/>
        <v>47444.444444444445</v>
      </c>
      <c r="O48" s="4">
        <f t="shared" si="8"/>
        <v>-4.6449307726663516E-2</v>
      </c>
      <c r="P48" s="2">
        <f t="shared" si="9"/>
        <v>-2311.1111111111022</v>
      </c>
      <c r="Q48" s="26">
        <f t="shared" si="10"/>
        <v>2.0457540767551108E-3</v>
      </c>
    </row>
    <row r="49" spans="1:17" x14ac:dyDescent="0.3">
      <c r="A49" s="1" t="s">
        <v>95</v>
      </c>
      <c r="B49" s="39" t="s">
        <v>41</v>
      </c>
      <c r="C49" s="32">
        <v>161277.77777777781</v>
      </c>
      <c r="D49" s="25">
        <v>149455.55555555556</v>
      </c>
      <c r="E49" s="26">
        <f t="shared" si="0"/>
        <v>-7.3303479159490328E-2</v>
      </c>
      <c r="F49" s="25">
        <f t="shared" si="1"/>
        <v>-11822.222222222248</v>
      </c>
      <c r="G49" s="27">
        <f t="shared" si="2"/>
        <v>4.2486922493311603E-2</v>
      </c>
      <c r="H49" s="25">
        <v>388944.44444444444</v>
      </c>
      <c r="I49" s="25">
        <v>362588.88888888888</v>
      </c>
      <c r="J49" s="26">
        <f t="shared" si="3"/>
        <v>-6.7761748321668355E-2</v>
      </c>
      <c r="K49" s="25">
        <f t="shared" si="4"/>
        <v>-26355.555555555562</v>
      </c>
      <c r="L49" s="27">
        <f t="shared" si="5"/>
        <v>3.0590268374150451E-2</v>
      </c>
      <c r="M49" s="2">
        <f t="shared" si="6"/>
        <v>550222.22222222225</v>
      </c>
      <c r="N49" s="2">
        <f t="shared" si="7"/>
        <v>512044.44444444444</v>
      </c>
      <c r="O49" s="4">
        <f t="shared" si="8"/>
        <v>-6.9386106623586491E-2</v>
      </c>
      <c r="P49" s="2">
        <f t="shared" si="9"/>
        <v>-38177.77777777781</v>
      </c>
      <c r="Q49" s="26">
        <f t="shared" si="10"/>
        <v>3.3794283691012471E-2</v>
      </c>
    </row>
    <row r="50" spans="1:17" x14ac:dyDescent="0.3">
      <c r="A50" s="1" t="s">
        <v>97</v>
      </c>
      <c r="B50" s="39" t="s">
        <v>44</v>
      </c>
      <c r="C50" s="32">
        <v>149811.11111111109</v>
      </c>
      <c r="D50" s="25">
        <v>139688.88888888891</v>
      </c>
      <c r="E50" s="26">
        <f t="shared" si="0"/>
        <v>-6.756656530445726E-2</v>
      </c>
      <c r="F50" s="25">
        <f t="shared" si="1"/>
        <v>-10122.22222222219</v>
      </c>
      <c r="G50" s="27">
        <f t="shared" si="2"/>
        <v>3.6377430818991224E-2</v>
      </c>
      <c r="H50" s="25">
        <v>362544.4444444445</v>
      </c>
      <c r="I50" s="25">
        <v>333511.11111111112</v>
      </c>
      <c r="J50" s="26">
        <f t="shared" si="3"/>
        <v>-8.0082135523614054E-2</v>
      </c>
      <c r="K50" s="25">
        <f t="shared" si="4"/>
        <v>-29033.333333333372</v>
      </c>
      <c r="L50" s="27">
        <f t="shared" si="5"/>
        <v>3.3698301543699502E-2</v>
      </c>
      <c r="M50" s="2">
        <f t="shared" si="6"/>
        <v>512355.55555555562</v>
      </c>
      <c r="N50" s="2">
        <f t="shared" si="7"/>
        <v>473200</v>
      </c>
      <c r="O50" s="4">
        <f t="shared" si="8"/>
        <v>-7.6422623178348484E-2</v>
      </c>
      <c r="P50" s="2">
        <f t="shared" si="9"/>
        <v>-39155.55555555562</v>
      </c>
      <c r="Q50" s="26">
        <f t="shared" si="10"/>
        <v>3.4659795031178123E-2</v>
      </c>
    </row>
    <row r="51" spans="1:17" x14ac:dyDescent="0.3">
      <c r="A51" s="1" t="s">
        <v>99</v>
      </c>
      <c r="B51" s="39" t="s">
        <v>33</v>
      </c>
      <c r="C51" s="32">
        <v>47533.333333333321</v>
      </c>
      <c r="D51" s="25">
        <v>44066.666666666664</v>
      </c>
      <c r="E51" s="26">
        <f t="shared" si="0"/>
        <v>-7.2931276297335021E-2</v>
      </c>
      <c r="F51" s="25">
        <f t="shared" si="1"/>
        <v>-3466.666666666657</v>
      </c>
      <c r="G51" s="27">
        <f t="shared" si="2"/>
        <v>1.2458571257437176E-2</v>
      </c>
      <c r="H51" s="25">
        <v>80355.555555555547</v>
      </c>
      <c r="I51" s="25">
        <v>75400</v>
      </c>
      <c r="J51" s="26">
        <f t="shared" si="3"/>
        <v>-6.1670353982300793E-2</v>
      </c>
      <c r="K51" s="25">
        <f t="shared" si="4"/>
        <v>-4955.5555555555475</v>
      </c>
      <c r="L51" s="27">
        <f t="shared" si="5"/>
        <v>5.751795824144635E-3</v>
      </c>
      <c r="M51" s="2">
        <f t="shared" si="6"/>
        <v>127888.88888888888</v>
      </c>
      <c r="N51" s="2">
        <f t="shared" si="7"/>
        <v>119466.66666666666</v>
      </c>
      <c r="O51" s="4">
        <f t="shared" si="8"/>
        <v>-6.5855777584708924E-2</v>
      </c>
      <c r="P51" s="2">
        <f t="shared" si="9"/>
        <v>-8422.222222222219</v>
      </c>
      <c r="Q51" s="26">
        <f t="shared" si="10"/>
        <v>7.4551999527902851E-3</v>
      </c>
    </row>
    <row r="52" spans="1:17" x14ac:dyDescent="0.3">
      <c r="A52" s="1" t="s">
        <v>98</v>
      </c>
      <c r="B52" s="39" t="s">
        <v>36</v>
      </c>
      <c r="C52" s="32">
        <v>93688.888888888876</v>
      </c>
      <c r="D52" s="25">
        <v>77544.444444444453</v>
      </c>
      <c r="E52" s="26">
        <f t="shared" si="0"/>
        <v>-0.17231973434535083</v>
      </c>
      <c r="F52" s="25">
        <f t="shared" si="1"/>
        <v>-16144.444444444423</v>
      </c>
      <c r="G52" s="27">
        <f t="shared" si="2"/>
        <v>5.802020524697514E-2</v>
      </c>
      <c r="H52" s="25">
        <v>283266.66666666663</v>
      </c>
      <c r="I52" s="25">
        <v>261500.00000000006</v>
      </c>
      <c r="J52" s="26">
        <f t="shared" si="3"/>
        <v>-7.6841609790538612E-2</v>
      </c>
      <c r="K52" s="25">
        <f t="shared" si="4"/>
        <v>-21766.66666666657</v>
      </c>
      <c r="L52" s="27">
        <f t="shared" si="5"/>
        <v>2.5264053855379616E-2</v>
      </c>
      <c r="M52" s="2">
        <f t="shared" si="6"/>
        <v>376955.5555555555</v>
      </c>
      <c r="N52" s="2">
        <f t="shared" si="7"/>
        <v>339044.4444444445</v>
      </c>
      <c r="O52" s="4">
        <f t="shared" si="8"/>
        <v>-0.10057183281259185</v>
      </c>
      <c r="P52" s="2">
        <f t="shared" si="9"/>
        <v>-37911.111111111008</v>
      </c>
      <c r="Q52" s="26">
        <f t="shared" si="10"/>
        <v>3.3558235143694451E-2</v>
      </c>
    </row>
    <row r="53" spans="1:17" x14ac:dyDescent="0.3">
      <c r="A53" s="1" t="s">
        <v>100</v>
      </c>
      <c r="B53" s="39" t="s">
        <v>150</v>
      </c>
      <c r="C53" s="32">
        <v>14744.444444444443</v>
      </c>
      <c r="D53" s="25">
        <v>13588.888888888891</v>
      </c>
      <c r="E53" s="26">
        <f t="shared" si="0"/>
        <v>-7.837226827430277E-2</v>
      </c>
      <c r="F53" s="25">
        <f t="shared" si="1"/>
        <v>-1155.5555555555529</v>
      </c>
      <c r="G53" s="27">
        <f t="shared" si="2"/>
        <v>4.1528570858123939E-3</v>
      </c>
      <c r="H53" s="25">
        <v>46622.222222222219</v>
      </c>
      <c r="I53" s="25">
        <v>45111.111111111117</v>
      </c>
      <c r="J53" s="14">
        <f t="shared" si="3"/>
        <v>-3.2411820781696667E-2</v>
      </c>
      <c r="K53" s="25">
        <f t="shared" si="4"/>
        <v>-1511.1111111111022</v>
      </c>
      <c r="L53" s="27">
        <f t="shared" si="5"/>
        <v>1.7539108342683118E-3</v>
      </c>
      <c r="M53" s="2">
        <f t="shared" si="6"/>
        <v>61366.666666666664</v>
      </c>
      <c r="N53" s="2">
        <f t="shared" si="7"/>
        <v>58700.000000000007</v>
      </c>
      <c r="O53" s="14">
        <f t="shared" si="8"/>
        <v>-4.3454644215100334E-2</v>
      </c>
      <c r="P53" s="2">
        <f t="shared" si="9"/>
        <v>-2666.666666666657</v>
      </c>
      <c r="Q53" s="26">
        <f t="shared" si="10"/>
        <v>2.3604854731789746E-3</v>
      </c>
    </row>
    <row r="54" spans="1:17" x14ac:dyDescent="0.3">
      <c r="A54" s="8" t="s">
        <v>103</v>
      </c>
      <c r="B54" s="8" t="s">
        <v>102</v>
      </c>
      <c r="C54" s="33">
        <f>SUM(C4:C53)</f>
        <v>5435677.777777778</v>
      </c>
      <c r="D54" s="9">
        <f>SUM(D4:D53)</f>
        <v>5167533.333333333</v>
      </c>
      <c r="E54" s="16">
        <f>(D54-C54)/C54</f>
        <v>-4.9330452504134301E-2</v>
      </c>
      <c r="F54" s="9">
        <f>SUM(F4:F53)</f>
        <v>-268144.44444444438</v>
      </c>
      <c r="G54" s="28">
        <f>SUM(G4:G53)</f>
        <v>1.0000000000000002</v>
      </c>
      <c r="H54" s="9">
        <f>SUM(H4:H53)</f>
        <v>14642333.333333332</v>
      </c>
      <c r="I54" s="9">
        <f>SUM(I4:I53)</f>
        <v>13780766.666666668</v>
      </c>
      <c r="J54" s="21">
        <f t="shared" si="3"/>
        <v>-5.8840804061283329E-2</v>
      </c>
      <c r="K54" s="9">
        <f>SUM(K4:K53)</f>
        <v>-861566.66666666686</v>
      </c>
      <c r="L54" s="28">
        <f>SUM(L4:L53)</f>
        <v>0.99999999999999978</v>
      </c>
      <c r="M54" s="9">
        <f>SUM(M4:M53)</f>
        <v>20078011.111111116</v>
      </c>
      <c r="N54" s="9">
        <f>SUM(N4:N53)</f>
        <v>18948300</v>
      </c>
      <c r="O54" s="17">
        <f t="shared" si="8"/>
        <v>-5.6266086559038545E-2</v>
      </c>
      <c r="P54" s="9">
        <f>SUM(P4:P53)</f>
        <v>-1129711.1111111115</v>
      </c>
      <c r="Q54" s="10">
        <f>SUM(Q4:Q53)</f>
        <v>0.99999999999999978</v>
      </c>
    </row>
    <row r="55" spans="1:17" x14ac:dyDescent="0.3">
      <c r="A55" s="8" t="s">
        <v>109</v>
      </c>
      <c r="B55" s="8"/>
      <c r="C55" s="33"/>
      <c r="D55" s="9"/>
      <c r="E55" s="16"/>
      <c r="F55" s="9">
        <f>F6+F21+F29+F34+F35+F40+F42</f>
        <v>10111.111111111131</v>
      </c>
      <c r="G55" s="29"/>
      <c r="H55" s="9"/>
      <c r="I55" s="9"/>
      <c r="J55" s="10"/>
      <c r="K55" s="9">
        <v>0</v>
      </c>
      <c r="L55" s="29"/>
      <c r="M55" s="9"/>
      <c r="N55" s="9"/>
      <c r="O55" s="9"/>
      <c r="P55" s="9"/>
      <c r="Q55" s="10"/>
    </row>
    <row r="56" spans="1:17" x14ac:dyDescent="0.3">
      <c r="A56" s="12" t="s">
        <v>110</v>
      </c>
      <c r="B56" s="12"/>
      <c r="C56" s="34"/>
      <c r="D56" s="13"/>
      <c r="E56" s="22"/>
      <c r="F56" s="13">
        <f>F54-F55</f>
        <v>-278255.5555555555</v>
      </c>
      <c r="G56" s="30"/>
      <c r="H56" s="13"/>
      <c r="I56" s="13"/>
      <c r="J56" s="23"/>
      <c r="K56" s="13">
        <f>K54-K55</f>
        <v>-861566.66666666686</v>
      </c>
      <c r="L56" s="30"/>
      <c r="M56" s="13"/>
      <c r="N56" s="13"/>
      <c r="O56" s="13"/>
      <c r="P56" s="13">
        <f>P54-P55</f>
        <v>-1129711.1111111115</v>
      </c>
      <c r="Q56" s="23"/>
    </row>
    <row r="57" spans="1:17" ht="30" customHeight="1" x14ac:dyDescent="0.3">
      <c r="A57" s="57" t="s">
        <v>151</v>
      </c>
      <c r="B57" s="58"/>
      <c r="C57" s="58"/>
      <c r="D57" s="58"/>
      <c r="E57" s="58"/>
      <c r="F57" s="58"/>
      <c r="G57" s="58"/>
      <c r="H57" s="58"/>
      <c r="I57" s="58"/>
      <c r="J57" s="58"/>
      <c r="K57" s="58"/>
      <c r="L57" s="58"/>
      <c r="M57" s="58"/>
      <c r="N57" s="58"/>
      <c r="O57" s="58"/>
      <c r="P57" s="58"/>
      <c r="Q57" s="58"/>
    </row>
  </sheetData>
  <mergeCells count="3">
    <mergeCell ref="A1:Q1"/>
    <mergeCell ref="A2:Q2"/>
    <mergeCell ref="A57:Q57"/>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1BC34-3F84-4B13-8637-3194DEFCCBF7}">
  <dimension ref="A1:L55"/>
  <sheetViews>
    <sheetView zoomScaleNormal="100" workbookViewId="0">
      <pane xSplit="2" ySplit="3" topLeftCell="C46" activePane="bottomRight" state="frozen"/>
      <selection pane="topRight" activeCell="C1" sqref="C1"/>
      <selection pane="bottomLeft" activeCell="A4" sqref="A4"/>
      <selection pane="bottomRight" activeCell="I59" sqref="I59"/>
    </sheetView>
  </sheetViews>
  <sheetFormatPr defaultColWidth="8.77734375" defaultRowHeight="13.8" x14ac:dyDescent="0.3"/>
  <cols>
    <col min="1" max="1" width="15.77734375" style="1" customWidth="1"/>
    <col min="2" max="2" width="9.77734375" style="1" customWidth="1"/>
    <col min="3" max="6" width="13.77734375" style="1" customWidth="1"/>
    <col min="7" max="10" width="13.77734375" style="4" customWidth="1"/>
    <col min="11" max="16384" width="8.77734375" style="1"/>
  </cols>
  <sheetData>
    <row r="1" spans="1:10" ht="87" customHeight="1" x14ac:dyDescent="0.3">
      <c r="A1" s="54"/>
      <c r="B1" s="54"/>
      <c r="C1" s="54"/>
      <c r="D1" s="54"/>
      <c r="E1" s="54"/>
      <c r="F1" s="54"/>
      <c r="G1" s="54"/>
      <c r="H1" s="54"/>
      <c r="I1" s="54"/>
      <c r="J1" s="54"/>
    </row>
    <row r="2" spans="1:10" ht="15.6" x14ac:dyDescent="0.3">
      <c r="A2" s="55" t="s">
        <v>137</v>
      </c>
      <c r="B2" s="56"/>
      <c r="C2" s="56"/>
      <c r="D2" s="56"/>
      <c r="E2" s="56"/>
      <c r="F2" s="56"/>
      <c r="G2" s="56"/>
      <c r="H2" s="56"/>
      <c r="I2" s="56"/>
      <c r="J2" s="56"/>
    </row>
    <row r="3" spans="1:10" s="3" customFormat="1" ht="57" customHeight="1" x14ac:dyDescent="0.3">
      <c r="A3" s="5" t="s">
        <v>0</v>
      </c>
      <c r="B3" s="38" t="s">
        <v>0</v>
      </c>
      <c r="C3" s="6" t="s">
        <v>135</v>
      </c>
      <c r="D3" s="24" t="s">
        <v>138</v>
      </c>
      <c r="E3" s="6" t="s">
        <v>136</v>
      </c>
      <c r="F3" s="24" t="s">
        <v>139</v>
      </c>
      <c r="G3" s="31" t="s">
        <v>140</v>
      </c>
      <c r="H3" s="6" t="s">
        <v>141</v>
      </c>
      <c r="I3" s="24" t="s">
        <v>143</v>
      </c>
      <c r="J3" s="6" t="s">
        <v>142</v>
      </c>
    </row>
    <row r="4" spans="1:10" x14ac:dyDescent="0.3">
      <c r="A4" s="35" t="s">
        <v>52</v>
      </c>
      <c r="B4" s="39" t="s">
        <v>2</v>
      </c>
      <c r="C4" s="25">
        <v>161814.22222222222</v>
      </c>
      <c r="D4" s="27">
        <f>C4/C$54</f>
        <v>1.0652582131361565E-2</v>
      </c>
      <c r="E4" s="25">
        <v>87534</v>
      </c>
      <c r="F4" s="27">
        <f>E4/E$54</f>
        <v>8.1833395642788177E-3</v>
      </c>
      <c r="G4" s="26">
        <v>2.8333333333333332E-2</v>
      </c>
      <c r="H4" s="26">
        <v>7.244444444444445E-2</v>
      </c>
      <c r="I4" s="27">
        <f t="shared" ref="I4:I35" si="0">H4-G4</f>
        <v>4.4111111111111115E-2</v>
      </c>
      <c r="J4" s="26">
        <v>3.9E-2</v>
      </c>
    </row>
    <row r="5" spans="1:10" x14ac:dyDescent="0.3">
      <c r="A5" s="35" t="s">
        <v>51</v>
      </c>
      <c r="B5" s="39" t="s">
        <v>3</v>
      </c>
      <c r="C5" s="25">
        <v>31302.888888888891</v>
      </c>
      <c r="D5" s="27">
        <f t="shared" ref="D5:F53" si="1">C5/C$54</f>
        <v>2.0607372470624534E-3</v>
      </c>
      <c r="E5" s="25">
        <v>20229</v>
      </c>
      <c r="F5" s="27">
        <f t="shared" si="1"/>
        <v>1.8911597327415197E-3</v>
      </c>
      <c r="G5" s="26">
        <v>6.1555555555555558E-2</v>
      </c>
      <c r="H5" s="26">
        <v>9.1999999999999998E-2</v>
      </c>
      <c r="I5" s="27">
        <f t="shared" si="0"/>
        <v>3.0444444444444441E-2</v>
      </c>
      <c r="J5" s="26">
        <v>5.7999999999999996E-2</v>
      </c>
    </row>
    <row r="6" spans="1:10" x14ac:dyDescent="0.3">
      <c r="A6" s="35" t="s">
        <v>54</v>
      </c>
      <c r="B6" s="39" t="s">
        <v>7</v>
      </c>
      <c r="C6" s="25">
        <v>310665.55555555556</v>
      </c>
      <c r="D6" s="27">
        <f t="shared" si="1"/>
        <v>2.0451789097968055E-2</v>
      </c>
      <c r="E6" s="25">
        <v>268293</v>
      </c>
      <c r="F6" s="27">
        <f t="shared" si="1"/>
        <v>2.5082056363459417E-2</v>
      </c>
      <c r="G6" s="26">
        <v>4.6444444444444441E-2</v>
      </c>
      <c r="H6" s="26">
        <v>8.7666666666666657E-2</v>
      </c>
      <c r="I6" s="27">
        <f t="shared" si="0"/>
        <v>4.1222222222222216E-2</v>
      </c>
      <c r="J6" s="26">
        <v>7.4999999999999997E-2</v>
      </c>
    </row>
    <row r="7" spans="1:10" x14ac:dyDescent="0.3">
      <c r="A7" s="35" t="s">
        <v>53</v>
      </c>
      <c r="B7" s="39" t="s">
        <v>9</v>
      </c>
      <c r="C7" s="25">
        <v>98944.666666666672</v>
      </c>
      <c r="D7" s="27">
        <f t="shared" si="1"/>
        <v>6.5137425725123304E-3</v>
      </c>
      <c r="E7" s="25">
        <v>57224</v>
      </c>
      <c r="F7" s="27">
        <f t="shared" si="1"/>
        <v>5.3497317982302995E-3</v>
      </c>
      <c r="G7" s="26">
        <v>3.5444444444444445E-2</v>
      </c>
      <c r="H7" s="26">
        <v>7.4333333333333335E-2</v>
      </c>
      <c r="I7" s="27">
        <f t="shared" si="0"/>
        <v>3.888888888888889E-2</v>
      </c>
      <c r="J7" s="26">
        <v>4.2000000000000003E-2</v>
      </c>
    </row>
    <row r="8" spans="1:10" x14ac:dyDescent="0.3">
      <c r="A8" s="35" t="s">
        <v>55</v>
      </c>
      <c r="B8" s="39" t="s">
        <v>4</v>
      </c>
      <c r="C8" s="25">
        <v>2286479</v>
      </c>
      <c r="D8" s="27">
        <f t="shared" si="1"/>
        <v>0.15052388476510864</v>
      </c>
      <c r="E8" s="25">
        <v>1700383</v>
      </c>
      <c r="F8" s="27">
        <f t="shared" si="1"/>
        <v>0.1589646477748887</v>
      </c>
      <c r="G8" s="26">
        <v>3.9777777777777773E-2</v>
      </c>
      <c r="H8" s="26">
        <v>0.12177777777777775</v>
      </c>
      <c r="I8" s="27">
        <f t="shared" si="0"/>
        <v>8.1999999999999976E-2</v>
      </c>
      <c r="J8" s="26">
        <v>0.09</v>
      </c>
    </row>
    <row r="9" spans="1:10" x14ac:dyDescent="0.3">
      <c r="A9" s="35" t="s">
        <v>56</v>
      </c>
      <c r="B9" s="39" t="s">
        <v>13</v>
      </c>
      <c r="C9" s="25">
        <v>258967.77777777778</v>
      </c>
      <c r="D9" s="27">
        <f t="shared" si="1"/>
        <v>1.7048411964465226E-2</v>
      </c>
      <c r="E9" s="25">
        <v>269179</v>
      </c>
      <c r="F9" s="27">
        <f t="shared" si="1"/>
        <v>2.5164886336429361E-2</v>
      </c>
      <c r="G9" s="26">
        <v>2.6444444444444441E-2</v>
      </c>
      <c r="H9" s="26">
        <v>8.3000000000000004E-2</v>
      </c>
      <c r="I9" s="27">
        <f t="shared" si="0"/>
        <v>5.6555555555555567E-2</v>
      </c>
      <c r="J9" s="26">
        <v>8.4000000000000005E-2</v>
      </c>
    </row>
    <row r="10" spans="1:10" x14ac:dyDescent="0.3">
      <c r="A10" s="35" t="s">
        <v>57</v>
      </c>
      <c r="B10" s="39" t="s">
        <v>16</v>
      </c>
      <c r="C10" s="25">
        <v>157329.11111111112</v>
      </c>
      <c r="D10" s="27">
        <f t="shared" si="1"/>
        <v>1.0357317513559436E-2</v>
      </c>
      <c r="E10" s="25">
        <v>150370</v>
      </c>
      <c r="F10" s="27">
        <f t="shared" si="1"/>
        <v>1.4057723516354852E-2</v>
      </c>
      <c r="G10" s="26">
        <v>3.7333333333333336E-2</v>
      </c>
      <c r="H10" s="26">
        <v>8.4777777777777799E-2</v>
      </c>
      <c r="I10" s="27">
        <f t="shared" si="0"/>
        <v>4.7444444444444463E-2</v>
      </c>
      <c r="J10" s="26">
        <v>0.08</v>
      </c>
    </row>
    <row r="11" spans="1:10" x14ac:dyDescent="0.3">
      <c r="A11" s="35" t="s">
        <v>58</v>
      </c>
      <c r="B11" s="39" t="s">
        <v>19</v>
      </c>
      <c r="C11" s="25">
        <v>46781.555555555555</v>
      </c>
      <c r="D11" s="27">
        <f t="shared" si="1"/>
        <v>3.0797315337586623E-3</v>
      </c>
      <c r="E11" s="25">
        <v>25191</v>
      </c>
      <c r="F11" s="27">
        <f t="shared" si="1"/>
        <v>2.3550449763948601E-3</v>
      </c>
      <c r="G11" s="26">
        <v>3.8444444444444434E-2</v>
      </c>
      <c r="H11" s="26">
        <v>9.6777777777777754E-2</v>
      </c>
      <c r="I11" s="27">
        <f t="shared" si="0"/>
        <v>5.833333333333332E-2</v>
      </c>
      <c r="J11" s="26">
        <v>5.2999999999999999E-2</v>
      </c>
    </row>
    <row r="12" spans="1:10" x14ac:dyDescent="0.3">
      <c r="A12" s="35" t="s">
        <v>59</v>
      </c>
      <c r="B12" s="39" t="s">
        <v>8</v>
      </c>
      <c r="C12" s="25">
        <v>903328.5555555555</v>
      </c>
      <c r="D12" s="27">
        <f t="shared" si="1"/>
        <v>5.9468083197561174E-2</v>
      </c>
      <c r="E12" s="25">
        <v>614327</v>
      </c>
      <c r="F12" s="27">
        <f t="shared" si="1"/>
        <v>5.7431928673483595E-2</v>
      </c>
      <c r="G12" s="26">
        <v>3.0333333333333334E-2</v>
      </c>
      <c r="H12" s="26">
        <v>9.1666666666666646E-2</v>
      </c>
      <c r="I12" s="27">
        <f t="shared" si="0"/>
        <v>6.1333333333333309E-2</v>
      </c>
      <c r="J12" s="26">
        <v>6.0999999999999999E-2</v>
      </c>
    </row>
    <row r="13" spans="1:10" x14ac:dyDescent="0.3">
      <c r="A13" s="35" t="s">
        <v>60</v>
      </c>
      <c r="B13" s="39" t="s">
        <v>20</v>
      </c>
      <c r="C13" s="25">
        <v>359076.55555555556</v>
      </c>
      <c r="D13" s="27">
        <f t="shared" si="1"/>
        <v>2.3638790502907122E-2</v>
      </c>
      <c r="E13" s="25">
        <v>286281</v>
      </c>
      <c r="F13" s="27">
        <f t="shared" si="1"/>
        <v>2.6763710487368381E-2</v>
      </c>
      <c r="G13" s="26">
        <v>3.3333333333333333E-2</v>
      </c>
      <c r="H13" s="26">
        <v>7.2222222222222229E-2</v>
      </c>
      <c r="I13" s="27">
        <f t="shared" si="0"/>
        <v>3.8888888888888896E-2</v>
      </c>
      <c r="J13" s="26">
        <v>5.5999999999999994E-2</v>
      </c>
    </row>
    <row r="14" spans="1:10" x14ac:dyDescent="0.3">
      <c r="A14" s="35" t="s">
        <v>61</v>
      </c>
      <c r="B14" s="39" t="s">
        <v>5</v>
      </c>
      <c r="C14" s="25">
        <v>96031.777777777781</v>
      </c>
      <c r="D14" s="27">
        <f t="shared" si="1"/>
        <v>6.3219807625658243E-3</v>
      </c>
      <c r="E14" s="25">
        <v>60676</v>
      </c>
      <c r="F14" s="27">
        <f t="shared" si="1"/>
        <v>5.6724508351289954E-3</v>
      </c>
      <c r="G14" s="26">
        <v>2.6888888888888886E-2</v>
      </c>
      <c r="H14" s="26">
        <v>0.15122222222222223</v>
      </c>
      <c r="I14" s="27">
        <f t="shared" si="0"/>
        <v>0.12433333333333335</v>
      </c>
      <c r="J14" s="26">
        <v>9.3000000000000013E-2</v>
      </c>
    </row>
    <row r="15" spans="1:10" x14ac:dyDescent="0.3">
      <c r="A15" s="35" t="s">
        <v>63</v>
      </c>
      <c r="B15" s="39" t="s">
        <v>23</v>
      </c>
      <c r="C15" s="25">
        <v>56534.111111111109</v>
      </c>
      <c r="D15" s="27">
        <f t="shared" si="1"/>
        <v>3.7217634739644392E-3</v>
      </c>
      <c r="E15" s="25">
        <v>40129</v>
      </c>
      <c r="F15" s="27">
        <f t="shared" si="1"/>
        <v>3.7515620601702728E-3</v>
      </c>
      <c r="G15" s="26">
        <v>2.8999999999999995E-2</v>
      </c>
      <c r="H15" s="26">
        <v>6.3111111111111118E-2</v>
      </c>
      <c r="I15" s="27">
        <f t="shared" si="0"/>
        <v>3.411111111111112E-2</v>
      </c>
      <c r="J15" s="26">
        <v>4.4000000000000004E-2</v>
      </c>
    </row>
    <row r="16" spans="1:10" x14ac:dyDescent="0.3">
      <c r="A16" s="35" t="s">
        <v>64</v>
      </c>
      <c r="B16" s="39" t="s">
        <v>22</v>
      </c>
      <c r="C16" s="25">
        <v>710119.5555555555</v>
      </c>
      <c r="D16" s="27">
        <f t="shared" si="1"/>
        <v>4.6748714573759308E-2</v>
      </c>
      <c r="E16" s="25">
        <v>466205</v>
      </c>
      <c r="F16" s="27">
        <f t="shared" si="1"/>
        <v>4.358436517884029E-2</v>
      </c>
      <c r="G16" s="26">
        <v>3.8666666666666662E-2</v>
      </c>
      <c r="H16" s="26">
        <v>0.11311111111111112</v>
      </c>
      <c r="I16" s="27">
        <f t="shared" si="0"/>
        <v>7.4444444444444452E-2</v>
      </c>
      <c r="J16" s="26">
        <v>7.5999999999999998E-2</v>
      </c>
    </row>
    <row r="17" spans="1:10" x14ac:dyDescent="0.3">
      <c r="A17" s="35" t="s">
        <v>65</v>
      </c>
      <c r="B17" s="39" t="s">
        <v>25</v>
      </c>
      <c r="C17" s="25">
        <v>281659</v>
      </c>
      <c r="D17" s="27">
        <f t="shared" si="1"/>
        <v>1.8542224467863355E-2</v>
      </c>
      <c r="E17" s="25">
        <v>144356</v>
      </c>
      <c r="F17" s="27">
        <f t="shared" si="1"/>
        <v>1.3495489365743973E-2</v>
      </c>
      <c r="G17" s="26">
        <v>3.2444444444444442E-2</v>
      </c>
      <c r="H17" s="26">
        <v>8.4888888888888875E-2</v>
      </c>
      <c r="I17" s="27">
        <f t="shared" si="0"/>
        <v>5.2444444444444432E-2</v>
      </c>
      <c r="J17" s="26">
        <v>4.2999999999999997E-2</v>
      </c>
    </row>
    <row r="18" spans="1:10" x14ac:dyDescent="0.3">
      <c r="A18" s="35" t="s">
        <v>62</v>
      </c>
      <c r="B18" s="39" t="s">
        <v>26</v>
      </c>
      <c r="C18" s="25">
        <v>106763.66666666667</v>
      </c>
      <c r="D18" s="27">
        <f t="shared" si="1"/>
        <v>7.0284843457708579E-3</v>
      </c>
      <c r="E18" s="25">
        <v>50793</v>
      </c>
      <c r="F18" s="27">
        <f t="shared" si="1"/>
        <v>4.7485133375421429E-3</v>
      </c>
      <c r="G18" s="26">
        <v>2.7555555555555559E-2</v>
      </c>
      <c r="H18" s="26">
        <v>6.4555555555555547E-2</v>
      </c>
      <c r="I18" s="27">
        <f t="shared" si="0"/>
        <v>3.6999999999999991E-2</v>
      </c>
      <c r="J18" s="26">
        <v>3.1E-2</v>
      </c>
    </row>
    <row r="19" spans="1:10" x14ac:dyDescent="0.3">
      <c r="A19" s="35" t="s">
        <v>66</v>
      </c>
      <c r="B19" s="39" t="s">
        <v>24</v>
      </c>
      <c r="C19" s="25">
        <v>105590.55555555556</v>
      </c>
      <c r="D19" s="27">
        <f t="shared" si="1"/>
        <v>6.9512558902698196E-3</v>
      </c>
      <c r="E19" s="25">
        <v>57688</v>
      </c>
      <c r="F19" s="27">
        <f t="shared" si="1"/>
        <v>5.3931100233522563E-3</v>
      </c>
      <c r="G19" s="26">
        <v>3.1111111111111117E-2</v>
      </c>
      <c r="H19" s="26">
        <v>7.0333333333333331E-2</v>
      </c>
      <c r="I19" s="27">
        <f t="shared" si="0"/>
        <v>3.9222222222222214E-2</v>
      </c>
      <c r="J19" s="26">
        <v>3.7999999999999999E-2</v>
      </c>
    </row>
    <row r="20" spans="1:10" x14ac:dyDescent="0.3">
      <c r="A20" s="35" t="s">
        <v>67</v>
      </c>
      <c r="B20" s="39" t="s">
        <v>28</v>
      </c>
      <c r="C20" s="25">
        <v>151183.77777777778</v>
      </c>
      <c r="D20" s="27">
        <f t="shared" si="1"/>
        <v>9.952756856536191E-3</v>
      </c>
      <c r="E20" s="25">
        <v>120392</v>
      </c>
      <c r="F20" s="27">
        <f t="shared" si="1"/>
        <v>1.1255153618281529E-2</v>
      </c>
      <c r="G20" s="26">
        <v>4.2999999999999997E-2</v>
      </c>
      <c r="H20" s="26">
        <v>7.6111111111111102E-2</v>
      </c>
      <c r="I20" s="27">
        <f t="shared" si="0"/>
        <v>3.3111111111111105E-2</v>
      </c>
      <c r="J20" s="26">
        <v>0.06</v>
      </c>
    </row>
    <row r="21" spans="1:10" x14ac:dyDescent="0.3">
      <c r="A21" s="35" t="s">
        <v>68</v>
      </c>
      <c r="B21" s="39" t="s">
        <v>14</v>
      </c>
      <c r="C21" s="25">
        <v>201800.33333333334</v>
      </c>
      <c r="D21" s="27">
        <f t="shared" si="1"/>
        <v>1.3284954779915837E-2</v>
      </c>
      <c r="E21" s="25">
        <v>151160</v>
      </c>
      <c r="F21" s="27">
        <f t="shared" si="1"/>
        <v>1.413157868412715E-2</v>
      </c>
      <c r="G21" s="26">
        <v>4.8777777777777788E-2</v>
      </c>
      <c r="H21" s="26">
        <v>9.8888888888888887E-2</v>
      </c>
      <c r="I21" s="27">
        <f t="shared" si="0"/>
        <v>5.0111111111111099E-2</v>
      </c>
      <c r="J21" s="26">
        <v>7.2000000000000008E-2</v>
      </c>
    </row>
    <row r="22" spans="1:10" x14ac:dyDescent="0.3">
      <c r="A22" s="35" t="s">
        <v>71</v>
      </c>
      <c r="B22" s="39" t="s">
        <v>32</v>
      </c>
      <c r="C22" s="25">
        <v>48641.555555555555</v>
      </c>
      <c r="D22" s="27">
        <f t="shared" si="1"/>
        <v>3.2021793785292035E-3</v>
      </c>
      <c r="E22" s="25">
        <v>33223</v>
      </c>
      <c r="F22" s="27">
        <f t="shared" si="1"/>
        <v>3.105937011264596E-3</v>
      </c>
      <c r="G22" s="26">
        <v>2.9666666666666668E-2</v>
      </c>
      <c r="H22" s="26">
        <v>7.1888888888888891E-2</v>
      </c>
      <c r="I22" s="27">
        <f t="shared" si="0"/>
        <v>4.2222222222222223E-2</v>
      </c>
      <c r="J22" s="26">
        <v>4.9000000000000002E-2</v>
      </c>
    </row>
    <row r="23" spans="1:10" x14ac:dyDescent="0.3">
      <c r="A23" s="35" t="s">
        <v>70</v>
      </c>
      <c r="B23" s="39" t="s">
        <v>27</v>
      </c>
      <c r="C23" s="25">
        <v>251236.66666666666</v>
      </c>
      <c r="D23" s="27">
        <f t="shared" si="1"/>
        <v>1.6539456107886118E-2</v>
      </c>
      <c r="E23" s="25">
        <v>198384</v>
      </c>
      <c r="F23" s="27">
        <f t="shared" si="1"/>
        <v>1.8546434940935965E-2</v>
      </c>
      <c r="G23" s="26">
        <v>3.5444444444444438E-2</v>
      </c>
      <c r="H23" s="26">
        <v>7.955555555555556E-2</v>
      </c>
      <c r="I23" s="27">
        <f t="shared" si="0"/>
        <v>4.4111111111111122E-2</v>
      </c>
      <c r="J23" s="26">
        <v>6.3E-2</v>
      </c>
    </row>
    <row r="24" spans="1:10" x14ac:dyDescent="0.3">
      <c r="A24" s="35" t="s">
        <v>69</v>
      </c>
      <c r="B24" s="39" t="s">
        <v>18</v>
      </c>
      <c r="C24" s="25">
        <v>437764</v>
      </c>
      <c r="D24" s="27">
        <f t="shared" si="1"/>
        <v>2.8818956085016754E-2</v>
      </c>
      <c r="E24" s="25">
        <v>271787</v>
      </c>
      <c r="F24" s="27">
        <f t="shared" si="1"/>
        <v>2.5408701877632084E-2</v>
      </c>
      <c r="G24" s="26">
        <v>2.855555555555556E-2</v>
      </c>
      <c r="H24" s="26">
        <v>0.12155555555555558</v>
      </c>
      <c r="I24" s="27">
        <f t="shared" si="0"/>
        <v>9.3000000000000027E-2</v>
      </c>
      <c r="J24" s="26">
        <v>7.400000000000001E-2</v>
      </c>
    </row>
    <row r="25" spans="1:10" x14ac:dyDescent="0.3">
      <c r="A25" s="35" t="s">
        <v>72</v>
      </c>
      <c r="B25" s="39" t="s">
        <v>37</v>
      </c>
      <c r="C25" s="25">
        <v>568544.11111111112</v>
      </c>
      <c r="D25" s="27">
        <f t="shared" si="1"/>
        <v>3.7428495194913231E-2</v>
      </c>
      <c r="E25" s="25">
        <v>358564</v>
      </c>
      <c r="F25" s="27">
        <f t="shared" si="1"/>
        <v>3.3521271363425295E-2</v>
      </c>
      <c r="G25" s="26">
        <v>4.0444444444444436E-2</v>
      </c>
      <c r="H25" s="26">
        <v>0.11866666666666666</v>
      </c>
      <c r="I25" s="27">
        <f t="shared" si="0"/>
        <v>7.8222222222222221E-2</v>
      </c>
      <c r="J25" s="26">
        <v>7.4999999999999997E-2</v>
      </c>
    </row>
    <row r="26" spans="1:10" x14ac:dyDescent="0.3">
      <c r="A26" s="35" t="s">
        <v>73</v>
      </c>
      <c r="B26" s="39" t="s">
        <v>21</v>
      </c>
      <c r="C26" s="25">
        <v>210129.77777777778</v>
      </c>
      <c r="D26" s="27">
        <f t="shared" si="1"/>
        <v>1.383330022096862E-2</v>
      </c>
      <c r="E26" s="25">
        <v>131378</v>
      </c>
      <c r="F26" s="27">
        <f t="shared" si="1"/>
        <v>1.2282207888087171E-2</v>
      </c>
      <c r="G26" s="26">
        <v>3.2333333333333332E-2</v>
      </c>
      <c r="H26" s="26">
        <v>6.8444444444444447E-2</v>
      </c>
      <c r="I26" s="27">
        <f t="shared" si="0"/>
        <v>3.6111111111111115E-2</v>
      </c>
      <c r="J26" s="26">
        <v>4.4000000000000004E-2</v>
      </c>
    </row>
    <row r="27" spans="1:10" x14ac:dyDescent="0.3">
      <c r="A27" s="35" t="s">
        <v>75</v>
      </c>
      <c r="B27" s="39" t="s">
        <v>38</v>
      </c>
      <c r="C27" s="25">
        <v>109485.11111111111</v>
      </c>
      <c r="D27" s="27">
        <f t="shared" si="1"/>
        <v>7.2076429516229994E-3</v>
      </c>
      <c r="E27" s="25">
        <v>78408</v>
      </c>
      <c r="F27" s="27">
        <f t="shared" si="1"/>
        <v>7.3301721451775707E-3</v>
      </c>
      <c r="G27" s="26">
        <v>5.5000000000000007E-2</v>
      </c>
      <c r="H27" s="26">
        <v>8.8777777777777789E-2</v>
      </c>
      <c r="I27" s="27">
        <f t="shared" si="0"/>
        <v>3.3777777777777782E-2</v>
      </c>
      <c r="J27" s="26">
        <v>6.2E-2</v>
      </c>
    </row>
    <row r="28" spans="1:10" x14ac:dyDescent="0.3">
      <c r="A28" s="35" t="s">
        <v>74</v>
      </c>
      <c r="B28" s="39" t="s">
        <v>34</v>
      </c>
      <c r="C28" s="25">
        <v>207614.44444444444</v>
      </c>
      <c r="D28" s="27">
        <f t="shared" si="1"/>
        <v>1.3667710357771755E-2</v>
      </c>
      <c r="E28" s="25">
        <v>180137</v>
      </c>
      <c r="F28" s="27">
        <f t="shared" si="1"/>
        <v>1.6840567540504184E-2</v>
      </c>
      <c r="G28" s="26">
        <v>3.2555555555555553E-2</v>
      </c>
      <c r="H28" s="26">
        <v>6.855555555555555E-2</v>
      </c>
      <c r="I28" s="27">
        <f t="shared" si="0"/>
        <v>3.5999999999999997E-2</v>
      </c>
      <c r="J28" s="26">
        <v>5.7999999999999996E-2</v>
      </c>
    </row>
    <row r="29" spans="1:10" x14ac:dyDescent="0.3">
      <c r="A29" s="35" t="s">
        <v>76</v>
      </c>
      <c r="B29" s="39" t="s">
        <v>39</v>
      </c>
      <c r="C29" s="25">
        <v>35269.666666666664</v>
      </c>
      <c r="D29" s="27">
        <f t="shared" si="1"/>
        <v>2.3218788543595309E-3</v>
      </c>
      <c r="E29" s="25">
        <v>23714</v>
      </c>
      <c r="F29" s="27">
        <f t="shared" si="1"/>
        <v>2.2169638589269068E-3</v>
      </c>
      <c r="G29" s="26">
        <v>3.5000000000000003E-2</v>
      </c>
      <c r="H29" s="26">
        <v>6.6444444444444431E-2</v>
      </c>
      <c r="I29" s="27">
        <f t="shared" si="0"/>
        <v>3.1444444444444428E-2</v>
      </c>
      <c r="J29" s="26">
        <v>4.4000000000000004E-2</v>
      </c>
    </row>
    <row r="30" spans="1:10" x14ac:dyDescent="0.3">
      <c r="A30" s="35" t="s">
        <v>79</v>
      </c>
      <c r="B30" s="39" t="s">
        <v>40</v>
      </c>
      <c r="C30" s="25">
        <v>47603</v>
      </c>
      <c r="D30" s="27">
        <f t="shared" si="1"/>
        <v>3.1338090078559507E-3</v>
      </c>
      <c r="E30" s="25">
        <v>31032</v>
      </c>
      <c r="F30" s="27">
        <f t="shared" si="1"/>
        <v>2.9011057801391488E-3</v>
      </c>
      <c r="G30" s="26">
        <v>3.0555555555555555E-2</v>
      </c>
      <c r="H30" s="26">
        <v>4.5555555555555551E-2</v>
      </c>
      <c r="I30" s="27">
        <f t="shared" si="0"/>
        <v>1.4999999999999996E-2</v>
      </c>
      <c r="J30" s="26">
        <v>0.03</v>
      </c>
    </row>
    <row r="31" spans="1:10" x14ac:dyDescent="0.3">
      <c r="A31" s="35" t="s">
        <v>83</v>
      </c>
      <c r="B31" s="39" t="s">
        <v>148</v>
      </c>
      <c r="C31" s="25">
        <v>231740</v>
      </c>
      <c r="D31" s="27">
        <f t="shared" si="1"/>
        <v>1.5255948143615698E-2</v>
      </c>
      <c r="E31" s="25">
        <v>136177</v>
      </c>
      <c r="F31" s="27">
        <f t="shared" si="1"/>
        <v>1.273085466041534E-2</v>
      </c>
      <c r="G31" s="26">
        <v>3.822222222222222E-2</v>
      </c>
      <c r="H31" s="26">
        <v>0.15788888888888888</v>
      </c>
      <c r="I31" s="27">
        <f t="shared" si="0"/>
        <v>0.11966666666666667</v>
      </c>
      <c r="J31" s="26">
        <v>9.1999999999999998E-2</v>
      </c>
    </row>
    <row r="32" spans="1:10" x14ac:dyDescent="0.3">
      <c r="A32" s="35" t="s">
        <v>80</v>
      </c>
      <c r="B32" s="39" t="s">
        <v>35</v>
      </c>
      <c r="C32" s="25">
        <v>60344.666666666664</v>
      </c>
      <c r="D32" s="27">
        <f t="shared" si="1"/>
        <v>3.9726206326505626E-3</v>
      </c>
      <c r="E32" s="25">
        <v>29922</v>
      </c>
      <c r="F32" s="27">
        <f t="shared" si="1"/>
        <v>2.7973345950413641E-3</v>
      </c>
      <c r="G32" s="26">
        <v>2.5666666666666667E-2</v>
      </c>
      <c r="H32" s="26">
        <v>8.2444444444444459E-2</v>
      </c>
      <c r="I32" s="27">
        <f t="shared" si="0"/>
        <v>5.6777777777777788E-2</v>
      </c>
      <c r="J32" s="26">
        <v>0.04</v>
      </c>
    </row>
    <row r="33" spans="1:10" x14ac:dyDescent="0.3">
      <c r="A33" s="35" t="s">
        <v>81</v>
      </c>
      <c r="B33" s="39" t="s">
        <v>12</v>
      </c>
      <c r="C33" s="25">
        <v>533104.11111111112</v>
      </c>
      <c r="D33" s="27">
        <f t="shared" si="1"/>
        <v>3.5095402926812173E-2</v>
      </c>
      <c r="E33" s="25">
        <v>339665</v>
      </c>
      <c r="F33" s="27">
        <f t="shared" si="1"/>
        <v>3.1754450077692835E-2</v>
      </c>
      <c r="G33" s="26">
        <v>3.5000000000000003E-2</v>
      </c>
      <c r="H33" s="26">
        <v>0.1181111111111111</v>
      </c>
      <c r="I33" s="27">
        <f t="shared" si="0"/>
        <v>8.3111111111111094E-2</v>
      </c>
      <c r="J33" s="26">
        <v>7.5999999999999998E-2</v>
      </c>
    </row>
    <row r="34" spans="1:10" x14ac:dyDescent="0.3">
      <c r="A34" s="35" t="s">
        <v>82</v>
      </c>
      <c r="B34" s="39" t="s">
        <v>149</v>
      </c>
      <c r="C34" s="25">
        <v>88733.111111111109</v>
      </c>
      <c r="D34" s="27">
        <f t="shared" si="1"/>
        <v>5.8414936641615648E-3</v>
      </c>
      <c r="E34" s="25">
        <v>76451</v>
      </c>
      <c r="F34" s="27">
        <f t="shared" si="1"/>
        <v>7.147217001721386E-3</v>
      </c>
      <c r="G34" s="26">
        <v>4.8444444444444443E-2</v>
      </c>
      <c r="H34" s="26">
        <v>9.6555555555555547E-2</v>
      </c>
      <c r="I34" s="27">
        <f t="shared" si="0"/>
        <v>4.8111111111111104E-2</v>
      </c>
      <c r="J34" s="26">
        <v>8.199999999999999E-2</v>
      </c>
    </row>
    <row r="35" spans="1:10" x14ac:dyDescent="0.3">
      <c r="A35" s="35" t="s">
        <v>84</v>
      </c>
      <c r="B35" s="39" t="s">
        <v>10</v>
      </c>
      <c r="C35" s="25">
        <v>1124672.2222222222</v>
      </c>
      <c r="D35" s="27">
        <f t="shared" si="1"/>
        <v>7.4039618109895802E-2</v>
      </c>
      <c r="E35" s="25">
        <v>744274</v>
      </c>
      <c r="F35" s="27">
        <f t="shared" si="1"/>
        <v>6.958035587159335E-2</v>
      </c>
      <c r="G35" s="26">
        <v>3.9222222222222221E-2</v>
      </c>
      <c r="H35" s="26">
        <v>0.12144444444444445</v>
      </c>
      <c r="I35" s="27">
        <f t="shared" si="0"/>
        <v>8.2222222222222224E-2</v>
      </c>
      <c r="J35" s="26">
        <v>8.199999999999999E-2</v>
      </c>
    </row>
    <row r="36" spans="1:10" x14ac:dyDescent="0.3">
      <c r="A36" s="35" t="s">
        <v>77</v>
      </c>
      <c r="B36" s="39" t="s">
        <v>43</v>
      </c>
      <c r="C36" s="25">
        <v>398499.88888888888</v>
      </c>
      <c r="D36" s="27">
        <f t="shared" si="1"/>
        <v>2.6234114266529326E-2</v>
      </c>
      <c r="E36" s="25">
        <v>310675</v>
      </c>
      <c r="F36" s="27">
        <f t="shared" si="1"/>
        <v>2.9044245883111951E-2</v>
      </c>
      <c r="G36" s="26">
        <v>3.822222222222222E-2</v>
      </c>
      <c r="H36" s="26">
        <v>8.2222222222222238E-2</v>
      </c>
      <c r="I36" s="27">
        <f t="shared" ref="I36:I54" si="2">H36-G36</f>
        <v>4.4000000000000018E-2</v>
      </c>
      <c r="J36" s="26">
        <v>6.2E-2</v>
      </c>
    </row>
    <row r="37" spans="1:10" x14ac:dyDescent="0.3">
      <c r="A37" s="35" t="s">
        <v>78</v>
      </c>
      <c r="B37" s="39" t="s">
        <v>17</v>
      </c>
      <c r="C37" s="25">
        <v>24538.222222222223</v>
      </c>
      <c r="D37" s="27">
        <f t="shared" si="1"/>
        <v>1.6154045298987683E-3</v>
      </c>
      <c r="E37" s="25">
        <v>16663</v>
      </c>
      <c r="F37" s="27">
        <f t="shared" si="1"/>
        <v>1.5577831146706186E-3</v>
      </c>
      <c r="G37" s="26">
        <v>2.3888888888888883E-2</v>
      </c>
      <c r="H37" s="26">
        <v>6.1000000000000006E-2</v>
      </c>
      <c r="I37" s="27">
        <f t="shared" si="2"/>
        <v>3.7111111111111122E-2</v>
      </c>
      <c r="J37" s="26">
        <v>4.0999999999999995E-2</v>
      </c>
    </row>
    <row r="38" spans="1:10" x14ac:dyDescent="0.3">
      <c r="A38" s="35" t="s">
        <v>85</v>
      </c>
      <c r="B38" s="39" t="s">
        <v>29</v>
      </c>
      <c r="C38" s="25">
        <v>546645.4444444445</v>
      </c>
      <c r="D38" s="27">
        <f t="shared" si="1"/>
        <v>3.5986858347234835E-2</v>
      </c>
      <c r="E38" s="25">
        <v>314989</v>
      </c>
      <c r="F38" s="27">
        <f t="shared" si="1"/>
        <v>2.9447551191681177E-2</v>
      </c>
      <c r="G38" s="26">
        <v>4.122222222222223E-2</v>
      </c>
      <c r="H38" s="26">
        <v>9.555555555555556E-2</v>
      </c>
      <c r="I38" s="27">
        <f t="shared" si="2"/>
        <v>5.4333333333333331E-2</v>
      </c>
      <c r="J38" s="26">
        <v>5.5E-2</v>
      </c>
    </row>
    <row r="39" spans="1:10" x14ac:dyDescent="0.3">
      <c r="A39" s="35" t="s">
        <v>86</v>
      </c>
      <c r="B39" s="39" t="s">
        <v>30</v>
      </c>
      <c r="C39" s="25">
        <v>140628.55555555556</v>
      </c>
      <c r="D39" s="27">
        <f t="shared" si="1"/>
        <v>9.2578836241785402E-3</v>
      </c>
      <c r="E39" s="25">
        <v>97352</v>
      </c>
      <c r="F39" s="27">
        <f t="shared" si="1"/>
        <v>9.1012003708464302E-3</v>
      </c>
      <c r="G39" s="26">
        <v>3.3000000000000002E-2</v>
      </c>
      <c r="H39" s="26">
        <v>7.722222222222222E-2</v>
      </c>
      <c r="I39" s="27">
        <f t="shared" si="2"/>
        <v>4.4222222222222218E-2</v>
      </c>
      <c r="J39" s="26">
        <v>5.2999999999999999E-2</v>
      </c>
    </row>
    <row r="40" spans="1:10" x14ac:dyDescent="0.3">
      <c r="A40" s="35" t="s">
        <v>87</v>
      </c>
      <c r="B40" s="39" t="s">
        <v>11</v>
      </c>
      <c r="C40" s="25">
        <v>203210.44444444444</v>
      </c>
      <c r="D40" s="27">
        <f t="shared" si="1"/>
        <v>1.3377785460798925E-2</v>
      </c>
      <c r="E40" s="25">
        <v>136560</v>
      </c>
      <c r="F40" s="27">
        <f t="shared" si="1"/>
        <v>1.2766660393651784E-2</v>
      </c>
      <c r="G40" s="26">
        <v>3.6333333333333329E-2</v>
      </c>
      <c r="H40" s="26">
        <v>9.6444444444444458E-2</v>
      </c>
      <c r="I40" s="27">
        <f t="shared" si="2"/>
        <v>6.0111111111111129E-2</v>
      </c>
      <c r="J40" s="26">
        <v>6.4000000000000001E-2</v>
      </c>
    </row>
    <row r="41" spans="1:10" x14ac:dyDescent="0.3">
      <c r="A41" s="35" t="s">
        <v>88</v>
      </c>
      <c r="B41" s="39" t="s">
        <v>15</v>
      </c>
      <c r="C41" s="25">
        <v>673604</v>
      </c>
      <c r="D41" s="27">
        <f t="shared" si="1"/>
        <v>4.4344816144524506E-2</v>
      </c>
      <c r="E41" s="25">
        <v>419700</v>
      </c>
      <c r="F41" s="27">
        <f t="shared" si="1"/>
        <v>3.9236726473459681E-2</v>
      </c>
      <c r="G41" s="26">
        <v>4.4333333333333336E-2</v>
      </c>
      <c r="H41" s="26">
        <v>0.10533333333333335</v>
      </c>
      <c r="I41" s="27">
        <f t="shared" si="2"/>
        <v>6.1000000000000013E-2</v>
      </c>
      <c r="J41" s="26">
        <v>6.7000000000000004E-2</v>
      </c>
    </row>
    <row r="42" spans="1:10" x14ac:dyDescent="0.3">
      <c r="A42" s="35" t="s">
        <v>89</v>
      </c>
      <c r="B42" s="39" t="s">
        <v>46</v>
      </c>
      <c r="C42" s="25">
        <v>62691.888888888891</v>
      </c>
      <c r="D42" s="27">
        <f t="shared" si="1"/>
        <v>4.1271433758272458E-3</v>
      </c>
      <c r="E42" s="25">
        <v>44002</v>
      </c>
      <c r="F42" s="27">
        <f>E42/E$54</f>
        <v>4.1136393573628135E-3</v>
      </c>
      <c r="G42" s="26">
        <v>3.5444444444444445E-2</v>
      </c>
      <c r="H42" s="26">
        <v>0.11588888888888889</v>
      </c>
      <c r="I42" s="27">
        <f t="shared" si="2"/>
        <v>8.0444444444444443E-2</v>
      </c>
      <c r="J42" s="26">
        <v>8.1000000000000003E-2</v>
      </c>
    </row>
    <row r="43" spans="1:10" x14ac:dyDescent="0.3">
      <c r="A43" s="35" t="s">
        <v>90</v>
      </c>
      <c r="B43" s="39" t="s">
        <v>45</v>
      </c>
      <c r="C43" s="25">
        <v>179774.88888888888</v>
      </c>
      <c r="D43" s="27">
        <f t="shared" si="1"/>
        <v>1.1834971875434377E-2</v>
      </c>
      <c r="E43" s="25">
        <v>107253</v>
      </c>
      <c r="F43" s="27">
        <f t="shared" si="1"/>
        <v>1.002682064440784E-2</v>
      </c>
      <c r="G43" s="26">
        <v>2.6777777777777772E-2</v>
      </c>
      <c r="H43" s="26">
        <v>7.4888888888888894E-2</v>
      </c>
      <c r="I43" s="27">
        <f t="shared" si="2"/>
        <v>4.8111111111111118E-2</v>
      </c>
      <c r="J43" s="26">
        <v>4.5999999999999999E-2</v>
      </c>
    </row>
    <row r="44" spans="1:10" x14ac:dyDescent="0.3">
      <c r="A44" s="35" t="s">
        <v>91</v>
      </c>
      <c r="B44" s="39" t="s">
        <v>47</v>
      </c>
      <c r="C44" s="25">
        <v>27447.111111111109</v>
      </c>
      <c r="D44" s="27">
        <f t="shared" si="1"/>
        <v>1.8069030111468427E-3</v>
      </c>
      <c r="E44" s="25">
        <v>13997</v>
      </c>
      <c r="F44" s="27">
        <f t="shared" si="1"/>
        <v>1.3085452953276509E-3</v>
      </c>
      <c r="G44" s="26">
        <v>3.3333333333333333E-2</v>
      </c>
      <c r="H44" s="26">
        <v>5.8888888888888893E-2</v>
      </c>
      <c r="I44" s="27">
        <f t="shared" si="2"/>
        <v>2.5555555555555561E-2</v>
      </c>
      <c r="J44" s="26">
        <v>0.03</v>
      </c>
    </row>
    <row r="45" spans="1:10" x14ac:dyDescent="0.3">
      <c r="A45" s="35" t="s">
        <v>92</v>
      </c>
      <c r="B45" s="39" t="s">
        <v>31</v>
      </c>
      <c r="C45" s="25">
        <v>291802.77777777775</v>
      </c>
      <c r="D45" s="27">
        <f t="shared" si="1"/>
        <v>1.9210011417712922E-2</v>
      </c>
      <c r="E45" s="25">
        <v>220052</v>
      </c>
      <c r="F45" s="27">
        <f t="shared" si="1"/>
        <v>2.0572123264088037E-2</v>
      </c>
      <c r="G45" s="26">
        <v>3.3777777777777782E-2</v>
      </c>
      <c r="H45" s="26">
        <v>8.8666666666666671E-2</v>
      </c>
      <c r="I45" s="27">
        <f t="shared" si="2"/>
        <v>5.488888888888889E-2</v>
      </c>
      <c r="J45" s="26">
        <v>6.4000000000000001E-2</v>
      </c>
    </row>
    <row r="46" spans="1:10" x14ac:dyDescent="0.3">
      <c r="A46" s="35" t="s">
        <v>93</v>
      </c>
      <c r="B46" s="39" t="s">
        <v>6</v>
      </c>
      <c r="C46" s="25">
        <v>1229659.2222222222</v>
      </c>
      <c r="D46" s="27">
        <f t="shared" si="1"/>
        <v>8.0951140625446769E-2</v>
      </c>
      <c r="E46" s="25">
        <v>1025378</v>
      </c>
      <c r="F46" s="27">
        <f t="shared" si="1"/>
        <v>9.5860081291167826E-2</v>
      </c>
      <c r="G46" s="26">
        <v>3.4777777777777776E-2</v>
      </c>
      <c r="H46" s="26">
        <v>8.9111111111111113E-2</v>
      </c>
      <c r="I46" s="27">
        <f t="shared" si="2"/>
        <v>5.4333333333333338E-2</v>
      </c>
      <c r="J46" s="26">
        <v>7.2000000000000008E-2</v>
      </c>
    </row>
    <row r="47" spans="1:10" x14ac:dyDescent="0.3">
      <c r="A47" s="35" t="s">
        <v>94</v>
      </c>
      <c r="B47" s="39" t="s">
        <v>48</v>
      </c>
      <c r="C47" s="25">
        <v>90207.444444444438</v>
      </c>
      <c r="D47" s="27">
        <f t="shared" si="1"/>
        <v>5.93855223359169E-3</v>
      </c>
      <c r="E47" s="25">
        <v>60069</v>
      </c>
      <c r="F47" s="27">
        <f t="shared" si="1"/>
        <v>5.6157038897647112E-3</v>
      </c>
      <c r="G47" s="26">
        <v>2.5222222222222215E-2</v>
      </c>
      <c r="H47" s="26">
        <v>5.5444444444444442E-2</v>
      </c>
      <c r="I47" s="27">
        <f t="shared" si="2"/>
        <v>3.0222222222222227E-2</v>
      </c>
      <c r="J47" s="26">
        <v>3.6000000000000004E-2</v>
      </c>
    </row>
    <row r="48" spans="1:10" x14ac:dyDescent="0.3">
      <c r="A48" s="35" t="s">
        <v>96</v>
      </c>
      <c r="B48" s="39" t="s">
        <v>49</v>
      </c>
      <c r="C48" s="25">
        <v>24639</v>
      </c>
      <c r="D48" s="27">
        <f t="shared" si="1"/>
        <v>1.6220389501620228E-3</v>
      </c>
      <c r="E48" s="25">
        <v>10054</v>
      </c>
      <c r="F48" s="27">
        <f t="shared" si="1"/>
        <v>9.3992386934515983E-4</v>
      </c>
      <c r="G48" s="26">
        <v>2.3777777777777776E-2</v>
      </c>
      <c r="H48" s="26">
        <v>7.2777777777777761E-2</v>
      </c>
      <c r="I48" s="27">
        <f t="shared" si="2"/>
        <v>4.8999999999999988E-2</v>
      </c>
      <c r="J48" s="26">
        <v>3.1E-2</v>
      </c>
    </row>
    <row r="49" spans="1:12" x14ac:dyDescent="0.3">
      <c r="A49" s="35" t="s">
        <v>95</v>
      </c>
      <c r="B49" s="39" t="s">
        <v>41</v>
      </c>
      <c r="C49" s="25">
        <v>303554.77777777775</v>
      </c>
      <c r="D49" s="27">
        <f t="shared" si="1"/>
        <v>1.9983671133703997E-2</v>
      </c>
      <c r="E49" s="25">
        <v>209408</v>
      </c>
      <c r="F49" s="27">
        <f t="shared" si="1"/>
        <v>1.9577041737799009E-2</v>
      </c>
      <c r="G49" s="26">
        <v>2.7444444444444441E-2</v>
      </c>
      <c r="H49" s="26">
        <v>7.0444444444444448E-2</v>
      </c>
      <c r="I49" s="27">
        <f t="shared" si="2"/>
        <v>4.300000000000001E-2</v>
      </c>
      <c r="J49" s="26">
        <v>4.9000000000000002E-2</v>
      </c>
    </row>
    <row r="50" spans="1:12" x14ac:dyDescent="0.3">
      <c r="A50" s="35" t="s">
        <v>97</v>
      </c>
      <c r="B50" s="39" t="s">
        <v>44</v>
      </c>
      <c r="C50" s="25">
        <v>380179.11111111112</v>
      </c>
      <c r="D50" s="27">
        <f t="shared" si="1"/>
        <v>2.5028017624911632E-2</v>
      </c>
      <c r="E50" s="25">
        <v>272530</v>
      </c>
      <c r="F50" s="27">
        <f t="shared" si="1"/>
        <v>2.54781631303597E-2</v>
      </c>
      <c r="G50" s="26">
        <v>4.1777777777777782E-2</v>
      </c>
      <c r="H50" s="26">
        <v>9.6777777777777768E-2</v>
      </c>
      <c r="I50" s="27">
        <f t="shared" si="2"/>
        <v>5.4999999999999986E-2</v>
      </c>
      <c r="J50" s="26">
        <v>7.0999999999999994E-2</v>
      </c>
    </row>
    <row r="51" spans="1:12" x14ac:dyDescent="0.3">
      <c r="A51" s="35" t="s">
        <v>99</v>
      </c>
      <c r="B51" s="39" t="s">
        <v>33</v>
      </c>
      <c r="C51" s="25">
        <v>73721.666666666672</v>
      </c>
      <c r="D51" s="27">
        <f t="shared" si="1"/>
        <v>4.8532576323793422E-3</v>
      </c>
      <c r="E51" s="25">
        <v>48605</v>
      </c>
      <c r="F51" s="27">
        <f t="shared" si="1"/>
        <v>4.5439625690791227E-3</v>
      </c>
      <c r="G51" s="26">
        <v>4.9000000000000016E-2</v>
      </c>
      <c r="H51" s="26">
        <v>9.5333333333333325E-2</v>
      </c>
      <c r="I51" s="27">
        <f t="shared" si="2"/>
        <v>4.633333333333331E-2</v>
      </c>
      <c r="J51" s="26">
        <v>6.3E-2</v>
      </c>
    </row>
    <row r="52" spans="1:12" x14ac:dyDescent="0.3">
      <c r="A52" s="35" t="s">
        <v>98</v>
      </c>
      <c r="B52" s="39" t="s">
        <v>36</v>
      </c>
      <c r="C52" s="25">
        <v>240076.55555555556</v>
      </c>
      <c r="D52" s="27">
        <f t="shared" si="1"/>
        <v>1.5804761724576805E-2</v>
      </c>
      <c r="E52" s="25">
        <v>171694</v>
      </c>
      <c r="F52" s="27">
        <f t="shared" si="1"/>
        <v>1.6051252120882025E-2</v>
      </c>
      <c r="G52" s="26">
        <v>3.4111111111111113E-2</v>
      </c>
      <c r="H52" s="26">
        <v>7.7666666666666662E-2</v>
      </c>
      <c r="I52" s="27">
        <f t="shared" si="2"/>
        <v>4.3555555555555549E-2</v>
      </c>
      <c r="J52" s="26">
        <v>5.5E-2</v>
      </c>
    </row>
    <row r="53" spans="1:12" x14ac:dyDescent="0.3">
      <c r="A53" s="35" t="s">
        <v>100</v>
      </c>
      <c r="B53" s="39" t="s">
        <v>150</v>
      </c>
      <c r="C53" s="25">
        <v>20004.666666666668</v>
      </c>
      <c r="D53" s="27">
        <f t="shared" si="1"/>
        <v>1.3169507089711926E-3</v>
      </c>
      <c r="E53" s="25">
        <v>14104</v>
      </c>
      <c r="F53" s="27">
        <f t="shared" si="1"/>
        <v>1.3185484636208608E-3</v>
      </c>
      <c r="G53" s="26">
        <v>3.6444444444444439E-2</v>
      </c>
      <c r="H53" s="26">
        <v>6.8000000000000005E-2</v>
      </c>
      <c r="I53" s="27">
        <f t="shared" si="2"/>
        <v>3.1555555555555566E-2</v>
      </c>
      <c r="J53" s="26">
        <v>4.8000000000000001E-2</v>
      </c>
    </row>
    <row r="54" spans="1:12" x14ac:dyDescent="0.3">
      <c r="A54" s="43" t="s">
        <v>103</v>
      </c>
      <c r="B54" s="44" t="s">
        <v>102</v>
      </c>
      <c r="C54" s="45">
        <f>SUM(C4:C53)</f>
        <v>15190140.777777778</v>
      </c>
      <c r="D54" s="46">
        <f>SUM(D4:D53)</f>
        <v>0.99999999999999967</v>
      </c>
      <c r="E54" s="45">
        <f>SUM(E4:E53)</f>
        <v>10696611</v>
      </c>
      <c r="F54" s="46">
        <f>SUM(F4:F53)</f>
        <v>1</v>
      </c>
      <c r="G54" s="18">
        <v>3.6222222222222197E-2</v>
      </c>
      <c r="H54" s="18">
        <v>9.5444444444444498E-2</v>
      </c>
      <c r="I54" s="46">
        <f t="shared" si="2"/>
        <v>5.9222222222222301E-2</v>
      </c>
      <c r="J54" s="47">
        <v>6.7000000000000004E-2</v>
      </c>
    </row>
    <row r="55" spans="1:12" s="35" customFormat="1" ht="30" customHeight="1" x14ac:dyDescent="0.3">
      <c r="A55" s="57" t="s">
        <v>144</v>
      </c>
      <c r="B55" s="58"/>
      <c r="C55" s="58"/>
      <c r="D55" s="58"/>
      <c r="E55" s="58"/>
      <c r="F55" s="58"/>
      <c r="G55" s="58"/>
      <c r="H55" s="58"/>
      <c r="I55" s="58"/>
      <c r="J55" s="58"/>
      <c r="K55" s="1"/>
      <c r="L55" s="1"/>
    </row>
  </sheetData>
  <mergeCells count="3">
    <mergeCell ref="A1:J1"/>
    <mergeCell ref="A2:J2"/>
    <mergeCell ref="A55:J55"/>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B7251-05D6-402F-BA5B-0131E4E46462}">
  <dimension ref="A1:J55"/>
  <sheetViews>
    <sheetView tabSelected="1" zoomScaleNormal="100" workbookViewId="0">
      <pane xSplit="2" ySplit="3" topLeftCell="C40" activePane="bottomRight" state="frozen"/>
      <selection pane="topRight" activeCell="C1" sqref="C1"/>
      <selection pane="bottomLeft" activeCell="A4" sqref="A4"/>
      <selection pane="bottomRight" activeCell="L46" sqref="L46"/>
    </sheetView>
  </sheetViews>
  <sheetFormatPr defaultColWidth="8.77734375" defaultRowHeight="13.8" x14ac:dyDescent="0.3"/>
  <cols>
    <col min="1" max="1" width="15.77734375" style="1" customWidth="1"/>
    <col min="2" max="2" width="9.77734375" style="1" customWidth="1"/>
    <col min="3" max="3" width="13.77734375" style="1" customWidth="1"/>
    <col min="4" max="6" width="13.77734375" style="4" customWidth="1"/>
    <col min="7" max="7" width="13.77734375" style="1" customWidth="1"/>
    <col min="8" max="10" width="13.77734375" style="4" customWidth="1"/>
    <col min="11" max="16384" width="8.77734375" style="1"/>
  </cols>
  <sheetData>
    <row r="1" spans="1:10" ht="87" customHeight="1" x14ac:dyDescent="0.3">
      <c r="A1" s="54"/>
      <c r="B1" s="54"/>
      <c r="C1" s="54"/>
      <c r="D1" s="54"/>
      <c r="E1" s="54"/>
      <c r="F1" s="54"/>
      <c r="G1" s="54"/>
      <c r="H1" s="54"/>
      <c r="I1" s="54"/>
      <c r="J1" s="54"/>
    </row>
    <row r="2" spans="1:10" ht="15.6" x14ac:dyDescent="0.3">
      <c r="A2" s="55" t="s">
        <v>134</v>
      </c>
      <c r="B2" s="56"/>
      <c r="C2" s="56"/>
      <c r="D2" s="56"/>
      <c r="E2" s="56"/>
      <c r="F2" s="56"/>
      <c r="G2" s="56"/>
      <c r="H2" s="56"/>
      <c r="I2" s="56"/>
      <c r="J2" s="56"/>
    </row>
    <row r="3" spans="1:10" s="3" customFormat="1" ht="57" customHeight="1" x14ac:dyDescent="0.3">
      <c r="A3" s="5" t="s">
        <v>0</v>
      </c>
      <c r="B3" s="38" t="s">
        <v>0</v>
      </c>
      <c r="C3" s="7" t="s">
        <v>111</v>
      </c>
      <c r="D3" s="7" t="s">
        <v>112</v>
      </c>
      <c r="E3" s="7" t="s">
        <v>163</v>
      </c>
      <c r="F3" s="7" t="s">
        <v>114</v>
      </c>
      <c r="G3" s="65" t="s">
        <v>113</v>
      </c>
      <c r="H3" s="66" t="s">
        <v>115</v>
      </c>
      <c r="I3" s="66" t="s">
        <v>164</v>
      </c>
      <c r="J3" s="66" t="s">
        <v>116</v>
      </c>
    </row>
    <row r="4" spans="1:10" x14ac:dyDescent="0.3">
      <c r="A4" s="35" t="s">
        <v>52</v>
      </c>
      <c r="B4" s="39" t="s">
        <v>2</v>
      </c>
      <c r="C4" s="15">
        <v>2120.0632268685063</v>
      </c>
      <c r="D4" s="15">
        <v>1730.6851135765378</v>
      </c>
      <c r="E4" s="15">
        <v>191.78683038291072</v>
      </c>
      <c r="F4" s="2">
        <f>D4+C4+E4</f>
        <v>4042.535170827955</v>
      </c>
      <c r="G4" s="48">
        <f>C4/C$54</f>
        <v>1.0953242467190928E-2</v>
      </c>
      <c r="H4" s="26">
        <f>D4/D$54</f>
        <v>1.3521187468420378E-2</v>
      </c>
      <c r="I4" s="26">
        <f>E4/E$54</f>
        <v>2.0123257380368499E-2</v>
      </c>
      <c r="J4" s="26">
        <f>F4/F$54</f>
        <v>1.220998447119818E-2</v>
      </c>
    </row>
    <row r="5" spans="1:10" x14ac:dyDescent="0.3">
      <c r="A5" s="35" t="s">
        <v>51</v>
      </c>
      <c r="B5" s="39" t="s">
        <v>3</v>
      </c>
      <c r="C5" s="15">
        <v>1019.2594048050656</v>
      </c>
      <c r="D5" s="15">
        <v>230.74059519493451</v>
      </c>
      <c r="E5" s="15">
        <v>112.25929225114609</v>
      </c>
      <c r="F5" s="2">
        <f t="shared" ref="F5:F53" si="0">D5+C5+E5</f>
        <v>1362.2592922511462</v>
      </c>
      <c r="G5" s="48">
        <f t="shared" ref="G5:G36" si="1">C5/C$54</f>
        <v>5.2659728522742952E-3</v>
      </c>
      <c r="H5" s="26">
        <f t="shared" ref="H5:I54" si="2">D5/D$54</f>
        <v>1.8026889003270056E-3</v>
      </c>
      <c r="I5" s="26">
        <f t="shared" ref="I5:I53" si="3">E5/E$54</f>
        <v>1.1778820405955839E-2</v>
      </c>
      <c r="J5" s="26">
        <f t="shared" ref="J5:J54" si="4">F5/F$54</f>
        <v>4.1145380562577182E-3</v>
      </c>
    </row>
    <row r="6" spans="1:10" x14ac:dyDescent="0.3">
      <c r="A6" s="35" t="s">
        <v>54</v>
      </c>
      <c r="B6" s="39" t="s">
        <v>7</v>
      </c>
      <c r="C6" s="15">
        <v>4799.7212569756603</v>
      </c>
      <c r="D6" s="15">
        <v>2644.7591506163781</v>
      </c>
      <c r="E6" s="15">
        <v>187.18911814416424</v>
      </c>
      <c r="F6" s="2">
        <f t="shared" si="0"/>
        <v>7631.6695257362026</v>
      </c>
      <c r="G6" s="48">
        <f t="shared" si="1"/>
        <v>2.4797614541071211E-2</v>
      </c>
      <c r="H6" s="26">
        <f t="shared" si="2"/>
        <v>2.0662501805660115E-2</v>
      </c>
      <c r="I6" s="26">
        <f t="shared" si="3"/>
        <v>1.9640841843512065E-2</v>
      </c>
      <c r="J6" s="26">
        <f t="shared" si="4"/>
        <v>2.3050527072958182E-2</v>
      </c>
    </row>
    <row r="7" spans="1:10" x14ac:dyDescent="0.3">
      <c r="A7" s="35" t="s">
        <v>53</v>
      </c>
      <c r="B7" s="39" t="s">
        <v>9</v>
      </c>
      <c r="C7" s="15">
        <v>1650.3824284382183</v>
      </c>
      <c r="D7" s="15">
        <v>997.76607095406609</v>
      </c>
      <c r="E7" s="15">
        <v>157.78470706896994</v>
      </c>
      <c r="F7" s="2">
        <f t="shared" si="0"/>
        <v>2805.9332064612545</v>
      </c>
      <c r="G7" s="48">
        <f t="shared" si="1"/>
        <v>8.5266508437940973E-3</v>
      </c>
      <c r="H7" s="26">
        <f t="shared" si="2"/>
        <v>7.7951685082212566E-3</v>
      </c>
      <c r="I7" s="26">
        <f t="shared" si="3"/>
        <v>1.6555580300772591E-2</v>
      </c>
      <c r="J7" s="26">
        <f t="shared" si="4"/>
        <v>8.474979049123357E-3</v>
      </c>
    </row>
    <row r="8" spans="1:10" x14ac:dyDescent="0.3">
      <c r="A8" s="35" t="s">
        <v>55</v>
      </c>
      <c r="B8" s="39" t="s">
        <v>4</v>
      </c>
      <c r="C8" s="15">
        <v>26065.091399226381</v>
      </c>
      <c r="D8" s="15">
        <v>16019.158329547588</v>
      </c>
      <c r="E8" s="15">
        <v>549.54969372206949</v>
      </c>
      <c r="F8" s="2">
        <f t="shared" si="0"/>
        <v>42633.799422496035</v>
      </c>
      <c r="G8" s="48">
        <f t="shared" si="1"/>
        <v>0.13466450547652792</v>
      </c>
      <c r="H8" s="26">
        <f t="shared" si="2"/>
        <v>0.12515161837413119</v>
      </c>
      <c r="I8" s="26">
        <f t="shared" si="3"/>
        <v>5.7661570963932457E-2</v>
      </c>
      <c r="J8" s="26">
        <f t="shared" si="4"/>
        <v>0.12877019169884887</v>
      </c>
    </row>
    <row r="9" spans="1:10" x14ac:dyDescent="0.3">
      <c r="A9" s="35" t="s">
        <v>56</v>
      </c>
      <c r="B9" s="39" t="s">
        <v>13</v>
      </c>
      <c r="C9" s="15">
        <v>3953.6758063358266</v>
      </c>
      <c r="D9" s="15">
        <v>1943.6860836832225</v>
      </c>
      <c r="E9" s="15">
        <v>170.70613319511568</v>
      </c>
      <c r="F9" s="2">
        <f t="shared" si="0"/>
        <v>6068.068023214164</v>
      </c>
      <c r="G9" s="48">
        <f t="shared" si="1"/>
        <v>2.0426546338162051E-2</v>
      </c>
      <c r="H9" s="26">
        <f t="shared" si="2"/>
        <v>1.5185283395042284E-2</v>
      </c>
      <c r="I9" s="26">
        <f t="shared" si="3"/>
        <v>1.7911362567671237E-2</v>
      </c>
      <c r="J9" s="26">
        <f t="shared" si="4"/>
        <v>1.832785942551108E-2</v>
      </c>
    </row>
    <row r="10" spans="1:10" x14ac:dyDescent="0.3">
      <c r="A10" s="35" t="s">
        <v>57</v>
      </c>
      <c r="B10" s="39" t="s">
        <v>16</v>
      </c>
      <c r="C10" s="15">
        <v>2647.5896337363861</v>
      </c>
      <c r="D10" s="15">
        <v>1561.8731737550006</v>
      </c>
      <c r="E10" s="15">
        <v>141.53129821449011</v>
      </c>
      <c r="F10" s="2">
        <f t="shared" si="0"/>
        <v>4350.9941057058768</v>
      </c>
      <c r="G10" s="48">
        <f t="shared" si="1"/>
        <v>1.3678691675045275E-2</v>
      </c>
      <c r="H10" s="26">
        <f t="shared" si="2"/>
        <v>1.2202323703239122E-2</v>
      </c>
      <c r="I10" s="26">
        <f t="shared" si="3"/>
        <v>1.4850189325625625E-2</v>
      </c>
      <c r="J10" s="26">
        <f t="shared" si="4"/>
        <v>1.314164706551282E-2</v>
      </c>
    </row>
    <row r="11" spans="1:10" x14ac:dyDescent="0.3">
      <c r="A11" s="35" t="s">
        <v>58</v>
      </c>
      <c r="B11" s="39" t="s">
        <v>19</v>
      </c>
      <c r="C11" s="15">
        <v>913.41106244963578</v>
      </c>
      <c r="D11" s="15">
        <v>336.58893755036422</v>
      </c>
      <c r="E11" s="15">
        <v>112.11620975253341</v>
      </c>
      <c r="F11" s="2">
        <f t="shared" si="0"/>
        <v>1362.1162097525335</v>
      </c>
      <c r="G11" s="48">
        <f t="shared" si="1"/>
        <v>4.7191105965283878E-3</v>
      </c>
      <c r="H11" s="26">
        <f t="shared" si="2"/>
        <v>2.6296419196730134E-3</v>
      </c>
      <c r="I11" s="26">
        <f t="shared" si="3"/>
        <v>1.1763807456732679E-2</v>
      </c>
      <c r="J11" s="26">
        <f t="shared" si="4"/>
        <v>4.1141058930204586E-3</v>
      </c>
    </row>
    <row r="12" spans="1:10" x14ac:dyDescent="0.3">
      <c r="A12" s="35" t="s">
        <v>59</v>
      </c>
      <c r="B12" s="39" t="s">
        <v>8</v>
      </c>
      <c r="C12" s="15">
        <v>10231.775607867523</v>
      </c>
      <c r="D12" s="15">
        <v>7027.251013561211</v>
      </c>
      <c r="E12" s="15">
        <v>364.4436386556348</v>
      </c>
      <c r="F12" s="2">
        <f t="shared" si="0"/>
        <v>17623.470260084367</v>
      </c>
      <c r="G12" s="48">
        <f t="shared" si="1"/>
        <v>5.2862158865139293E-2</v>
      </c>
      <c r="H12" s="26">
        <f t="shared" si="2"/>
        <v>5.4901251300215927E-2</v>
      </c>
      <c r="I12" s="26">
        <f t="shared" si="3"/>
        <v>3.8239294776722249E-2</v>
      </c>
      <c r="J12" s="26">
        <f t="shared" si="4"/>
        <v>5.3229542628860142E-2</v>
      </c>
    </row>
    <row r="13" spans="1:10" x14ac:dyDescent="0.3">
      <c r="A13" s="35" t="s">
        <v>60</v>
      </c>
      <c r="B13" s="39" t="s">
        <v>20</v>
      </c>
      <c r="C13" s="15">
        <v>4654.5021562955153</v>
      </c>
      <c r="D13" s="15">
        <v>3479.6472404456781</v>
      </c>
      <c r="E13" s="15">
        <v>261.68199607967512</v>
      </c>
      <c r="F13" s="2">
        <f t="shared" si="0"/>
        <v>8395.8313928208681</v>
      </c>
      <c r="G13" s="48">
        <f t="shared" si="1"/>
        <v>2.4047344454566997E-2</v>
      </c>
      <c r="H13" s="26">
        <f t="shared" si="2"/>
        <v>2.7185166321104411E-2</v>
      </c>
      <c r="I13" s="26">
        <f t="shared" si="3"/>
        <v>2.7457016461486419E-2</v>
      </c>
      <c r="J13" s="26">
        <f t="shared" si="4"/>
        <v>2.5358584798198604E-2</v>
      </c>
    </row>
    <row r="14" spans="1:10" x14ac:dyDescent="0.3">
      <c r="A14" s="35" t="s">
        <v>61</v>
      </c>
      <c r="B14" s="39" t="s">
        <v>5</v>
      </c>
      <c r="C14" s="15">
        <v>1632.1733951047079</v>
      </c>
      <c r="D14" s="15">
        <v>524.19248924735939</v>
      </c>
      <c r="E14" s="15">
        <v>115.32754364573607</v>
      </c>
      <c r="F14" s="2">
        <f t="shared" si="0"/>
        <v>2271.6934279978032</v>
      </c>
      <c r="G14" s="48">
        <f t="shared" si="1"/>
        <v>8.4325744244366889E-3</v>
      </c>
      <c r="H14" s="26">
        <f t="shared" si="2"/>
        <v>4.095317432993008E-3</v>
      </c>
      <c r="I14" s="26">
        <f t="shared" si="3"/>
        <v>1.2100757070729617E-2</v>
      </c>
      <c r="J14" s="26">
        <f t="shared" si="4"/>
        <v>6.8613729521356838E-3</v>
      </c>
    </row>
    <row r="15" spans="1:10" x14ac:dyDescent="0.3">
      <c r="A15" s="35" t="s">
        <v>63</v>
      </c>
      <c r="B15" s="39" t="s">
        <v>23</v>
      </c>
      <c r="C15" s="15">
        <v>1188.4311998703731</v>
      </c>
      <c r="D15" s="15">
        <v>575.28650506700592</v>
      </c>
      <c r="E15" s="15">
        <v>126.36075980076103</v>
      </c>
      <c r="F15" s="2">
        <f t="shared" si="0"/>
        <v>1890.0784647381402</v>
      </c>
      <c r="G15" s="48">
        <f t="shared" si="1"/>
        <v>6.1399938090441735E-3</v>
      </c>
      <c r="H15" s="26">
        <f t="shared" si="2"/>
        <v>4.4944956318417875E-3</v>
      </c>
      <c r="I15" s="26">
        <f t="shared" si="3"/>
        <v>1.3258418668126716E-2</v>
      </c>
      <c r="J15" s="26">
        <f t="shared" si="4"/>
        <v>5.7087514959263041E-3</v>
      </c>
    </row>
    <row r="16" spans="1:10" x14ac:dyDescent="0.3">
      <c r="A16" s="35" t="s">
        <v>64</v>
      </c>
      <c r="B16" s="39" t="s">
        <v>22</v>
      </c>
      <c r="C16" s="15">
        <v>7491.5117764871547</v>
      </c>
      <c r="D16" s="15">
        <v>5959.2137819593445</v>
      </c>
      <c r="E16" s="15">
        <v>253.99775386049251</v>
      </c>
      <c r="F16" s="2">
        <f t="shared" si="0"/>
        <v>13704.723312306991</v>
      </c>
      <c r="G16" s="48">
        <f t="shared" si="1"/>
        <v>3.8704668754093473E-2</v>
      </c>
      <c r="H16" s="26">
        <f t="shared" si="2"/>
        <v>4.6557080822029799E-2</v>
      </c>
      <c r="I16" s="26">
        <f t="shared" si="3"/>
        <v>2.6650746376929643E-2</v>
      </c>
      <c r="J16" s="26">
        <f t="shared" si="4"/>
        <v>4.1393445388643119E-2</v>
      </c>
    </row>
    <row r="17" spans="1:10" x14ac:dyDescent="0.3">
      <c r="A17" s="35" t="s">
        <v>65</v>
      </c>
      <c r="B17" s="39" t="s">
        <v>25</v>
      </c>
      <c r="C17" s="15">
        <v>3060.4135495209475</v>
      </c>
      <c r="D17" s="15">
        <v>2593.0030183628187</v>
      </c>
      <c r="E17" s="15">
        <v>202.2640673960729</v>
      </c>
      <c r="F17" s="2">
        <f t="shared" si="0"/>
        <v>5855.6806352798394</v>
      </c>
      <c r="G17" s="48">
        <f t="shared" si="1"/>
        <v>1.5811533935850153E-2</v>
      </c>
      <c r="H17" s="26">
        <f t="shared" si="2"/>
        <v>2.0258150741823577E-2</v>
      </c>
      <c r="I17" s="26">
        <f t="shared" si="3"/>
        <v>2.1222582796144144E-2</v>
      </c>
      <c r="J17" s="26">
        <f t="shared" si="4"/>
        <v>1.7686369222217356E-2</v>
      </c>
    </row>
    <row r="18" spans="1:10" x14ac:dyDescent="0.3">
      <c r="A18" s="35" t="s">
        <v>62</v>
      </c>
      <c r="B18" s="39" t="s">
        <v>26</v>
      </c>
      <c r="C18" s="15">
        <v>1379.0132458658181</v>
      </c>
      <c r="D18" s="15">
        <v>1162.2037212253979</v>
      </c>
      <c r="E18" s="15">
        <v>152.84662812453359</v>
      </c>
      <c r="F18" s="2">
        <f t="shared" si="0"/>
        <v>2694.06359521575</v>
      </c>
      <c r="G18" s="48">
        <f t="shared" si="1"/>
        <v>7.1246301789532089E-3</v>
      </c>
      <c r="H18" s="26">
        <f t="shared" si="2"/>
        <v>9.0798576054715845E-3</v>
      </c>
      <c r="I18" s="26">
        <f t="shared" si="3"/>
        <v>1.6037451744369245E-2</v>
      </c>
      <c r="J18" s="26">
        <f t="shared" si="4"/>
        <v>8.1370905315506503E-3</v>
      </c>
    </row>
    <row r="19" spans="1:10" x14ac:dyDescent="0.3">
      <c r="A19" s="35" t="s">
        <v>66</v>
      </c>
      <c r="B19" s="39" t="s">
        <v>24</v>
      </c>
      <c r="C19" s="15">
        <v>1585.8526216785408</v>
      </c>
      <c r="D19" s="15">
        <v>989.05917832788066</v>
      </c>
      <c r="E19" s="15">
        <v>142.82529116622462</v>
      </c>
      <c r="F19" s="2">
        <f t="shared" si="0"/>
        <v>2717.7370911726462</v>
      </c>
      <c r="G19" s="48">
        <f t="shared" si="1"/>
        <v>8.1932595510996169E-3</v>
      </c>
      <c r="H19" s="26">
        <f t="shared" si="2"/>
        <v>7.7271448529979379E-3</v>
      </c>
      <c r="I19" s="26">
        <f t="shared" si="3"/>
        <v>1.4985961699381153E-2</v>
      </c>
      <c r="J19" s="26">
        <f t="shared" si="4"/>
        <v>8.2085934389584982E-3</v>
      </c>
    </row>
    <row r="20" spans="1:10" x14ac:dyDescent="0.3">
      <c r="A20" s="35" t="s">
        <v>67</v>
      </c>
      <c r="B20" s="39" t="s">
        <v>28</v>
      </c>
      <c r="C20" s="15">
        <v>2440.590619905186</v>
      </c>
      <c r="D20" s="15">
        <v>1617.9280668078977</v>
      </c>
      <c r="E20" s="15">
        <v>185.35455957116824</v>
      </c>
      <c r="F20" s="2">
        <f t="shared" si="0"/>
        <v>4243.8732462842518</v>
      </c>
      <c r="G20" s="48">
        <f t="shared" si="1"/>
        <v>1.2609237537910161E-2</v>
      </c>
      <c r="H20" s="26">
        <f t="shared" si="2"/>
        <v>1.2640259357475023E-2</v>
      </c>
      <c r="I20" s="26">
        <f t="shared" si="3"/>
        <v>1.9448350553729274E-2</v>
      </c>
      <c r="J20" s="26">
        <f t="shared" si="4"/>
        <v>1.2818101573684345E-2</v>
      </c>
    </row>
    <row r="21" spans="1:10" x14ac:dyDescent="0.3">
      <c r="A21" s="35" t="s">
        <v>68</v>
      </c>
      <c r="B21" s="39" t="s">
        <v>14</v>
      </c>
      <c r="C21" s="15">
        <v>3208.8872059326486</v>
      </c>
      <c r="D21" s="15">
        <v>1795.9206821195423</v>
      </c>
      <c r="E21" s="15">
        <v>179.78847893965508</v>
      </c>
      <c r="F21" s="2">
        <f t="shared" si="0"/>
        <v>5184.5963669918456</v>
      </c>
      <c r="G21" s="48">
        <f t="shared" si="1"/>
        <v>1.6578618585995176E-2</v>
      </c>
      <c r="H21" s="26">
        <f t="shared" si="2"/>
        <v>1.4030848263997531E-2</v>
      </c>
      <c r="I21" s="26">
        <f t="shared" si="3"/>
        <v>1.8864328841059038E-2</v>
      </c>
      <c r="J21" s="26">
        <f t="shared" si="4"/>
        <v>1.5659441032750649E-2</v>
      </c>
    </row>
    <row r="22" spans="1:10" x14ac:dyDescent="0.3">
      <c r="A22" s="35" t="s">
        <v>71</v>
      </c>
      <c r="B22" s="39" t="s">
        <v>32</v>
      </c>
      <c r="C22" s="15">
        <v>1028.7004883492109</v>
      </c>
      <c r="D22" s="15">
        <v>493.97302960625575</v>
      </c>
      <c r="E22" s="15">
        <v>129.05866759723187</v>
      </c>
      <c r="F22" s="2">
        <f t="shared" si="0"/>
        <v>1651.7321855526984</v>
      </c>
      <c r="G22" s="48">
        <f t="shared" si="1"/>
        <v>5.314749924533963E-3</v>
      </c>
      <c r="H22" s="26">
        <f t="shared" si="2"/>
        <v>3.8592242374160673E-3</v>
      </c>
      <c r="I22" s="26">
        <f t="shared" si="3"/>
        <v>1.3541496984132524E-2</v>
      </c>
      <c r="J22" s="26">
        <f t="shared" si="4"/>
        <v>4.9888556274567007E-3</v>
      </c>
    </row>
    <row r="23" spans="1:10" x14ac:dyDescent="0.3">
      <c r="A23" s="35" t="s">
        <v>70</v>
      </c>
      <c r="B23" s="39" t="s">
        <v>27</v>
      </c>
      <c r="C23" s="15">
        <v>3869.860697021285</v>
      </c>
      <c r="D23" s="15">
        <v>2316.3599395854367</v>
      </c>
      <c r="E23" s="15">
        <v>169.0017291804599</v>
      </c>
      <c r="F23" s="2">
        <f t="shared" si="0"/>
        <v>6355.2223657871818</v>
      </c>
      <c r="G23" s="48">
        <f t="shared" si="1"/>
        <v>1.9993518113766918E-2</v>
      </c>
      <c r="H23" s="26">
        <f t="shared" si="2"/>
        <v>1.8096843118243243E-2</v>
      </c>
      <c r="I23" s="26">
        <f t="shared" si="3"/>
        <v>1.7732527761347081E-2</v>
      </c>
      <c r="J23" s="26">
        <f t="shared" si="4"/>
        <v>1.9195174096996195E-2</v>
      </c>
    </row>
    <row r="24" spans="1:10" x14ac:dyDescent="0.3">
      <c r="A24" s="35" t="s">
        <v>69</v>
      </c>
      <c r="B24" s="39" t="s">
        <v>18</v>
      </c>
      <c r="C24" s="15">
        <v>4512.6869501384026</v>
      </c>
      <c r="D24" s="15">
        <v>3414.5738272262424</v>
      </c>
      <c r="E24" s="15">
        <v>174.35632949519598</v>
      </c>
      <c r="F24" s="2">
        <f t="shared" si="0"/>
        <v>8101.6171068598414</v>
      </c>
      <c r="G24" s="48">
        <f t="shared" si="1"/>
        <v>2.3314660486047849E-2</v>
      </c>
      <c r="H24" s="26">
        <f t="shared" si="2"/>
        <v>2.6676772383670184E-2</v>
      </c>
      <c r="I24" s="26">
        <f t="shared" si="3"/>
        <v>1.8294359875091828E-2</v>
      </c>
      <c r="J24" s="26">
        <f t="shared" si="4"/>
        <v>2.4469946428713984E-2</v>
      </c>
    </row>
    <row r="25" spans="1:10" x14ac:dyDescent="0.3">
      <c r="A25" s="35" t="s">
        <v>72</v>
      </c>
      <c r="B25" s="39" t="s">
        <v>37</v>
      </c>
      <c r="C25" s="15">
        <v>5654.6600901287775</v>
      </c>
      <c r="D25" s="15">
        <v>4404.8250743770868</v>
      </c>
      <c r="E25" s="15">
        <v>249.81308099814231</v>
      </c>
      <c r="F25" s="2">
        <f t="shared" si="0"/>
        <v>10309.298245504007</v>
      </c>
      <c r="G25" s="48">
        <f t="shared" si="1"/>
        <v>2.9214630135448196E-2</v>
      </c>
      <c r="H25" s="26">
        <f t="shared" si="2"/>
        <v>3.4413230419005056E-2</v>
      </c>
      <c r="I25" s="26">
        <f t="shared" si="3"/>
        <v>2.6211669048764881E-2</v>
      </c>
      <c r="J25" s="26">
        <f t="shared" si="4"/>
        <v>3.1137978067553515E-2</v>
      </c>
    </row>
    <row r="26" spans="1:10" x14ac:dyDescent="0.3">
      <c r="A26" s="35" t="s">
        <v>73</v>
      </c>
      <c r="B26" s="39" t="s">
        <v>21</v>
      </c>
      <c r="C26" s="15">
        <v>2577.400401740982</v>
      </c>
      <c r="D26" s="15">
        <v>2125.1949595001975</v>
      </c>
      <c r="E26" s="15">
        <v>178.85473404662011</v>
      </c>
      <c r="F26" s="2">
        <f t="shared" si="0"/>
        <v>4881.4500952877997</v>
      </c>
      <c r="G26" s="48">
        <f t="shared" si="1"/>
        <v>1.3316061133234901E-2</v>
      </c>
      <c r="H26" s="26">
        <f t="shared" si="2"/>
        <v>1.6603343513460826E-2</v>
      </c>
      <c r="I26" s="26">
        <f t="shared" si="3"/>
        <v>1.8766355540323881E-2</v>
      </c>
      <c r="J26" s="26">
        <f t="shared" si="4"/>
        <v>1.4743824689640408E-2</v>
      </c>
    </row>
    <row r="27" spans="1:10" x14ac:dyDescent="0.3">
      <c r="A27" s="35" t="s">
        <v>75</v>
      </c>
      <c r="B27" s="39" t="s">
        <v>38</v>
      </c>
      <c r="C27" s="15">
        <v>1804.5000612451486</v>
      </c>
      <c r="D27" s="15">
        <v>932.82519964890218</v>
      </c>
      <c r="E27" s="15">
        <v>166.0664470765052</v>
      </c>
      <c r="F27" s="2">
        <f t="shared" si="0"/>
        <v>2903.3917079705557</v>
      </c>
      <c r="G27" s="48">
        <f t="shared" si="1"/>
        <v>9.3228949270883679E-3</v>
      </c>
      <c r="H27" s="26">
        <f t="shared" si="2"/>
        <v>7.2878100705762389E-3</v>
      </c>
      <c r="I27" s="26">
        <f t="shared" si="3"/>
        <v>1.7424542916173201E-2</v>
      </c>
      <c r="J27" s="26">
        <f t="shared" si="4"/>
        <v>8.7693405672622567E-3</v>
      </c>
    </row>
    <row r="28" spans="1:10" x14ac:dyDescent="0.3">
      <c r="A28" s="35" t="s">
        <v>74</v>
      </c>
      <c r="B28" s="39" t="s">
        <v>34</v>
      </c>
      <c r="C28" s="15">
        <v>2816.3991138568072</v>
      </c>
      <c r="D28" s="15">
        <v>2462.7193511900841</v>
      </c>
      <c r="E28" s="15">
        <v>195.45140050679075</v>
      </c>
      <c r="F28" s="2">
        <f t="shared" si="0"/>
        <v>5474.5698655536817</v>
      </c>
      <c r="G28" s="48">
        <f t="shared" si="1"/>
        <v>1.4550840742623108E-2</v>
      </c>
      <c r="H28" s="26">
        <f t="shared" si="2"/>
        <v>1.92402937821162E-2</v>
      </c>
      <c r="I28" s="26">
        <f t="shared" si="3"/>
        <v>2.0507762863065177E-2</v>
      </c>
      <c r="J28" s="26">
        <f t="shared" si="4"/>
        <v>1.6535270621086395E-2</v>
      </c>
    </row>
    <row r="29" spans="1:10" x14ac:dyDescent="0.3">
      <c r="A29" s="35" t="s">
        <v>76</v>
      </c>
      <c r="B29" s="39" t="s">
        <v>39</v>
      </c>
      <c r="C29" s="15">
        <v>910.08464620882796</v>
      </c>
      <c r="D29" s="15">
        <v>339.91535379117198</v>
      </c>
      <c r="E29" s="15">
        <v>119.28343615614122</v>
      </c>
      <c r="F29" s="2">
        <f t="shared" si="0"/>
        <v>1369.2834361561413</v>
      </c>
      <c r="G29" s="48">
        <f t="shared" si="1"/>
        <v>4.7019247677424292E-3</v>
      </c>
      <c r="H29" s="26">
        <f t="shared" si="2"/>
        <v>2.6556299502148678E-3</v>
      </c>
      <c r="I29" s="26">
        <f t="shared" si="3"/>
        <v>1.2515829591595723E-2</v>
      </c>
      <c r="J29" s="26">
        <f t="shared" si="4"/>
        <v>4.135753626284753E-3</v>
      </c>
    </row>
    <row r="30" spans="1:10" x14ac:dyDescent="0.3">
      <c r="A30" s="35" t="s">
        <v>79</v>
      </c>
      <c r="B30" s="39" t="s">
        <v>40</v>
      </c>
      <c r="C30" s="15">
        <v>975.5770754904737</v>
      </c>
      <c r="D30" s="15">
        <v>667.16586316238727</v>
      </c>
      <c r="E30" s="15">
        <v>128.22302176663683</v>
      </c>
      <c r="F30" s="2">
        <f t="shared" si="0"/>
        <v>1770.9659604194978</v>
      </c>
      <c r="G30" s="48">
        <f t="shared" si="1"/>
        <v>5.0402894205489436E-3</v>
      </c>
      <c r="H30" s="26">
        <f t="shared" si="2"/>
        <v>5.2123142665202087E-3</v>
      </c>
      <c r="I30" s="26">
        <f t="shared" si="3"/>
        <v>1.3453816739903438E-2</v>
      </c>
      <c r="J30" s="26">
        <f t="shared" si="4"/>
        <v>5.3489867031420082E-3</v>
      </c>
    </row>
    <row r="31" spans="1:10" x14ac:dyDescent="0.3">
      <c r="A31" s="35" t="s">
        <v>83</v>
      </c>
      <c r="B31" s="39" t="s">
        <v>148</v>
      </c>
      <c r="C31" s="15">
        <v>2946.8697214749704</v>
      </c>
      <c r="D31" s="15">
        <v>1033.5225755672782</v>
      </c>
      <c r="E31" s="15">
        <v>134.66040333166788</v>
      </c>
      <c r="F31" s="2">
        <f t="shared" si="0"/>
        <v>4115.0527003739162</v>
      </c>
      <c r="G31" s="48">
        <f t="shared" si="1"/>
        <v>1.5224913186299387E-2</v>
      </c>
      <c r="H31" s="26">
        <f t="shared" si="2"/>
        <v>8.0745205395630903E-3</v>
      </c>
      <c r="I31" s="26">
        <f t="shared" si="3"/>
        <v>1.4129259812976415E-2</v>
      </c>
      <c r="J31" s="26">
        <f t="shared" si="4"/>
        <v>1.2429014825228344E-2</v>
      </c>
    </row>
    <row r="32" spans="1:10" x14ac:dyDescent="0.3">
      <c r="A32" s="35" t="s">
        <v>80</v>
      </c>
      <c r="B32" s="39" t="s">
        <v>35</v>
      </c>
      <c r="C32" s="15">
        <v>959.08801306572786</v>
      </c>
      <c r="D32" s="15">
        <v>457.53281086284449</v>
      </c>
      <c r="E32" s="15">
        <v>121.70596034789835</v>
      </c>
      <c r="F32" s="2">
        <f t="shared" si="0"/>
        <v>1538.3267842764708</v>
      </c>
      <c r="G32" s="48">
        <f t="shared" si="1"/>
        <v>4.9550991788118318E-3</v>
      </c>
      <c r="H32" s="26">
        <f t="shared" si="2"/>
        <v>3.5745306064633563E-3</v>
      </c>
      <c r="I32" s="26">
        <f>E32/E$54</f>
        <v>1.2770013248125048E-2</v>
      </c>
      <c r="J32" s="26">
        <f t="shared" si="4"/>
        <v>4.6463284433953334E-3</v>
      </c>
    </row>
    <row r="33" spans="1:10" x14ac:dyDescent="0.3">
      <c r="A33" s="35" t="s">
        <v>81</v>
      </c>
      <c r="B33" s="39" t="s">
        <v>12</v>
      </c>
      <c r="C33" s="15">
        <v>6433.9922978852328</v>
      </c>
      <c r="D33" s="15">
        <v>3563.4290647003081</v>
      </c>
      <c r="E33" s="15">
        <v>190.496332203035</v>
      </c>
      <c r="F33" s="2">
        <f t="shared" si="0"/>
        <v>10187.917694788575</v>
      </c>
      <c r="G33" s="48">
        <f t="shared" si="1"/>
        <v>3.3241026389043096E-2</v>
      </c>
      <c r="H33" s="26">
        <f t="shared" si="2"/>
        <v>2.7839721990016393E-2</v>
      </c>
      <c r="I33" s="26">
        <f t="shared" si="3"/>
        <v>1.9987851695991279E-2</v>
      </c>
      <c r="J33" s="26">
        <f t="shared" si="4"/>
        <v>3.077136291723007E-2</v>
      </c>
    </row>
    <row r="34" spans="1:10" x14ac:dyDescent="0.3">
      <c r="A34" s="35" t="s">
        <v>82</v>
      </c>
      <c r="B34" s="39" t="s">
        <v>149</v>
      </c>
      <c r="C34" s="15">
        <v>1618.7329038715452</v>
      </c>
      <c r="D34" s="15">
        <v>702.97474443790236</v>
      </c>
      <c r="E34" s="15">
        <v>133.95029091649855</v>
      </c>
      <c r="F34" s="2">
        <f t="shared" si="0"/>
        <v>2455.6579392259459</v>
      </c>
      <c r="G34" s="48">
        <f t="shared" si="1"/>
        <v>8.3631345334517233E-3</v>
      </c>
      <c r="H34" s="26">
        <f t="shared" si="2"/>
        <v>5.4920754968921922E-3</v>
      </c>
      <c r="I34" s="26">
        <f t="shared" si="3"/>
        <v>1.4054751178202497E-2</v>
      </c>
      <c r="J34" s="26">
        <f t="shared" si="4"/>
        <v>7.4170153226848405E-3</v>
      </c>
    </row>
    <row r="35" spans="1:10" x14ac:dyDescent="0.3">
      <c r="A35" s="35" t="s">
        <v>84</v>
      </c>
      <c r="B35" s="39" t="s">
        <v>10</v>
      </c>
      <c r="C35" s="15">
        <v>12569.200624038464</v>
      </c>
      <c r="D35" s="15">
        <v>10872.859056232899</v>
      </c>
      <c r="E35" s="15">
        <v>353.34674072161425</v>
      </c>
      <c r="F35" s="2">
        <f t="shared" si="0"/>
        <v>23795.406420992978</v>
      </c>
      <c r="G35" s="48">
        <f t="shared" si="1"/>
        <v>6.4938394435157948E-2</v>
      </c>
      <c r="H35" s="26">
        <f t="shared" si="2"/>
        <v>8.4945530798047023E-2</v>
      </c>
      <c r="I35" s="26">
        <f t="shared" si="3"/>
        <v>3.7074951360627745E-2</v>
      </c>
      <c r="J35" s="26">
        <f t="shared" si="4"/>
        <v>7.187112309691239E-2</v>
      </c>
    </row>
    <row r="36" spans="1:10" x14ac:dyDescent="0.3">
      <c r="A36" s="35" t="s">
        <v>77</v>
      </c>
      <c r="B36" s="39" t="s">
        <v>43</v>
      </c>
      <c r="C36" s="15">
        <v>5276.2716398140083</v>
      </c>
      <c r="D36" s="15">
        <v>3388.1931168881338</v>
      </c>
      <c r="E36" s="15">
        <v>277.0608556368785</v>
      </c>
      <c r="F36" s="2">
        <f t="shared" si="0"/>
        <v>8941.5256123390209</v>
      </c>
      <c r="G36" s="48">
        <f t="shared" si="1"/>
        <v>2.7259697664304798E-2</v>
      </c>
      <c r="H36" s="26">
        <f t="shared" si="2"/>
        <v>2.6470669882855041E-2</v>
      </c>
      <c r="I36" s="26">
        <f t="shared" si="3"/>
        <v>2.907064524125335E-2</v>
      </c>
      <c r="J36" s="26">
        <f t="shared" si="4"/>
        <v>2.7006787637451731E-2</v>
      </c>
    </row>
    <row r="37" spans="1:10" x14ac:dyDescent="0.3">
      <c r="A37" s="35" t="s">
        <v>78</v>
      </c>
      <c r="B37" s="39" t="s">
        <v>17</v>
      </c>
      <c r="C37" s="15">
        <v>1010.8807569802467</v>
      </c>
      <c r="D37" s="15">
        <v>239.1192430197533</v>
      </c>
      <c r="E37" s="15">
        <v>112.4735625274257</v>
      </c>
      <c r="F37" s="2">
        <f t="shared" si="0"/>
        <v>1362.4735625274257</v>
      </c>
      <c r="G37" s="48">
        <f t="shared" ref="G37:G53" si="5">C37/C$54</f>
        <v>5.2226848219885189E-3</v>
      </c>
      <c r="H37" s="26">
        <f t="shared" si="2"/>
        <v>1.8681481032071473E-3</v>
      </c>
      <c r="I37" s="26">
        <f t="shared" si="3"/>
        <v>1.1801302741734205E-2</v>
      </c>
      <c r="J37" s="26">
        <f t="shared" si="4"/>
        <v>4.1151852334956286E-3</v>
      </c>
    </row>
    <row r="38" spans="1:10" x14ac:dyDescent="0.3">
      <c r="A38" s="35" t="s">
        <v>85</v>
      </c>
      <c r="B38" s="39" t="s">
        <v>29</v>
      </c>
      <c r="C38" s="15">
        <v>5638.423358765499</v>
      </c>
      <c r="D38" s="15">
        <v>5324.5786197965017</v>
      </c>
      <c r="E38" s="15">
        <v>274.34187164045107</v>
      </c>
      <c r="F38" s="2">
        <f t="shared" si="0"/>
        <v>11237.343850202451</v>
      </c>
      <c r="G38" s="48">
        <f t="shared" si="5"/>
        <v>2.91307435544997E-2</v>
      </c>
      <c r="H38" s="26">
        <f t="shared" si="2"/>
        <v>4.1598916604668447E-2</v>
      </c>
      <c r="I38" s="26">
        <f t="shared" si="3"/>
        <v>2.8785355502307399E-2</v>
      </c>
      <c r="J38" s="26">
        <f t="shared" si="4"/>
        <v>3.3941026635616045E-2</v>
      </c>
    </row>
    <row r="39" spans="1:10" x14ac:dyDescent="0.3">
      <c r="A39" s="35" t="s">
        <v>86</v>
      </c>
      <c r="B39" s="39" t="s">
        <v>30</v>
      </c>
      <c r="C39" s="15">
        <v>2174.3092554700902</v>
      </c>
      <c r="D39" s="15">
        <v>1308.1770321866186</v>
      </c>
      <c r="E39" s="15">
        <v>166.71852273721979</v>
      </c>
      <c r="F39" s="2">
        <f t="shared" si="0"/>
        <v>3649.2048103939283</v>
      </c>
      <c r="G39" s="48">
        <f t="shared" si="5"/>
        <v>1.1233502931419137E-2</v>
      </c>
      <c r="H39" s="26">
        <f t="shared" si="2"/>
        <v>1.0220291811214467E-2</v>
      </c>
      <c r="I39" s="26">
        <f t="shared" si="3"/>
        <v>1.7492962037162035E-2</v>
      </c>
      <c r="J39" s="26">
        <f t="shared" si="4"/>
        <v>1.1021978086589128E-2</v>
      </c>
    </row>
    <row r="40" spans="1:10" x14ac:dyDescent="0.3">
      <c r="A40" s="35" t="s">
        <v>87</v>
      </c>
      <c r="B40" s="39" t="s">
        <v>11</v>
      </c>
      <c r="C40" s="15">
        <v>2608.1693423992756</v>
      </c>
      <c r="D40" s="15">
        <v>1498.6585240753909</v>
      </c>
      <c r="E40" s="15">
        <v>155.15633264900387</v>
      </c>
      <c r="F40" s="2">
        <f t="shared" si="0"/>
        <v>4261.9841991236708</v>
      </c>
      <c r="G40" s="48">
        <f t="shared" si="5"/>
        <v>1.3475027933478261E-2</v>
      </c>
      <c r="H40" s="26">
        <f t="shared" si="2"/>
        <v>1.1708451581520705E-2</v>
      </c>
      <c r="I40" s="26">
        <f t="shared" si="3"/>
        <v>1.627979778307128E-2</v>
      </c>
      <c r="J40" s="26">
        <f t="shared" si="4"/>
        <v>1.2872803497992556E-2</v>
      </c>
    </row>
    <row r="41" spans="1:10" x14ac:dyDescent="0.3">
      <c r="A41" s="35" t="s">
        <v>88</v>
      </c>
      <c r="B41" s="39" t="s">
        <v>15</v>
      </c>
      <c r="C41" s="15">
        <v>7293.4833893717278</v>
      </c>
      <c r="D41" s="15">
        <v>6149.243924275429</v>
      </c>
      <c r="E41" s="15">
        <v>278.90342874441097</v>
      </c>
      <c r="F41" s="2">
        <f t="shared" si="0"/>
        <v>13721.630742391566</v>
      </c>
      <c r="G41" s="48">
        <f t="shared" si="5"/>
        <v>3.768156108825943E-2</v>
      </c>
      <c r="H41" s="26">
        <f t="shared" si="2"/>
        <v>4.8041714369028155E-2</v>
      </c>
      <c r="I41" s="26">
        <f t="shared" si="3"/>
        <v>2.926397745708377E-2</v>
      </c>
      <c r="J41" s="26">
        <f t="shared" si="4"/>
        <v>4.1444512219247401E-2</v>
      </c>
    </row>
    <row r="42" spans="1:10" x14ac:dyDescent="0.3">
      <c r="A42" s="35" t="s">
        <v>89</v>
      </c>
      <c r="B42" s="39" t="s">
        <v>46</v>
      </c>
      <c r="C42" s="15">
        <v>1124.4935986631147</v>
      </c>
      <c r="D42" s="15">
        <v>542.38766866984486</v>
      </c>
      <c r="E42" s="15">
        <v>112.72883372118507</v>
      </c>
      <c r="F42" s="2">
        <f t="shared" si="0"/>
        <v>1779.6101010541445</v>
      </c>
      <c r="G42" s="48">
        <f t="shared" si="5"/>
        <v>5.8096621284045857E-3</v>
      </c>
      <c r="H42" s="26">
        <f t="shared" si="2"/>
        <v>4.2374694802158322E-3</v>
      </c>
      <c r="I42" s="26">
        <f t="shared" si="3"/>
        <v>1.1828087103953226E-2</v>
      </c>
      <c r="J42" s="26">
        <f t="shared" si="4"/>
        <v>5.375095275722286E-3</v>
      </c>
    </row>
    <row r="43" spans="1:10" x14ac:dyDescent="0.3">
      <c r="A43" s="35" t="s">
        <v>90</v>
      </c>
      <c r="B43" s="39" t="s">
        <v>45</v>
      </c>
      <c r="C43" s="15">
        <v>2095.1905936669064</v>
      </c>
      <c r="D43" s="15">
        <v>1585.6258616941095</v>
      </c>
      <c r="E43" s="15">
        <v>187.98399919449955</v>
      </c>
      <c r="F43" s="2">
        <f t="shared" si="0"/>
        <v>3868.8004545555154</v>
      </c>
      <c r="G43" s="48">
        <f t="shared" si="5"/>
        <v>1.0824738760885416E-2</v>
      </c>
      <c r="H43" s="26">
        <f t="shared" si="2"/>
        <v>1.2387894460151613E-2</v>
      </c>
      <c r="I43" s="26">
        <f t="shared" si="3"/>
        <v>1.9724244838028107E-2</v>
      </c>
      <c r="J43" s="26">
        <f t="shared" si="4"/>
        <v>1.1685239948725654E-2</v>
      </c>
    </row>
    <row r="44" spans="1:10" x14ac:dyDescent="0.3">
      <c r="A44" s="35" t="s">
        <v>91</v>
      </c>
      <c r="B44" s="39" t="s">
        <v>47</v>
      </c>
      <c r="C44" s="15">
        <v>977.79558518550641</v>
      </c>
      <c r="D44" s="15">
        <v>272.20441481449353</v>
      </c>
      <c r="E44" s="15">
        <v>115.75233034951114</v>
      </c>
      <c r="F44" s="2">
        <f t="shared" si="0"/>
        <v>1365.7523303495111</v>
      </c>
      <c r="G44" s="48">
        <f t="shared" si="5"/>
        <v>5.051751283712996E-3</v>
      </c>
      <c r="H44" s="26">
        <f t="shared" si="2"/>
        <v>2.1266300227384865E-3</v>
      </c>
      <c r="I44" s="26">
        <f t="shared" si="3"/>
        <v>1.2145327869228959E-2</v>
      </c>
      <c r="J44" s="26">
        <f t="shared" si="4"/>
        <v>4.1250883518361252E-3</v>
      </c>
    </row>
    <row r="45" spans="1:10" x14ac:dyDescent="0.3">
      <c r="A45" s="35" t="s">
        <v>92</v>
      </c>
      <c r="B45" s="39" t="s">
        <v>31</v>
      </c>
      <c r="C45" s="15">
        <v>3820.7539826919979</v>
      </c>
      <c r="D45" s="15">
        <v>2268.9741550582535</v>
      </c>
      <c r="E45" s="15">
        <v>216.85028217619157</v>
      </c>
      <c r="F45" s="2">
        <f t="shared" si="0"/>
        <v>6306.5784199264426</v>
      </c>
      <c r="G45" s="48">
        <f t="shared" si="5"/>
        <v>1.9739809761110734E-2</v>
      </c>
      <c r="H45" s="26">
        <f t="shared" si="2"/>
        <v>1.7726635926360625E-2</v>
      </c>
      <c r="I45" s="26">
        <f t="shared" si="3"/>
        <v>2.2753043222648057E-2</v>
      </c>
      <c r="J45" s="26">
        <f t="shared" si="4"/>
        <v>1.9048250990955341E-2</v>
      </c>
    </row>
    <row r="46" spans="1:10" x14ac:dyDescent="0.3">
      <c r="A46" s="35" t="s">
        <v>93</v>
      </c>
      <c r="B46" s="39" t="s">
        <v>6</v>
      </c>
      <c r="C46" s="15">
        <v>16696.904222080149</v>
      </c>
      <c r="D46" s="15">
        <v>10439.248556814124</v>
      </c>
      <c r="E46" s="15">
        <v>483.80131363670023</v>
      </c>
      <c r="F46" s="2">
        <f t="shared" si="0"/>
        <v>27619.954092530974</v>
      </c>
      <c r="G46" s="48">
        <f t="shared" si="5"/>
        <v>8.6264050089696204E-2</v>
      </c>
      <c r="H46" s="26">
        <f t="shared" si="2"/>
        <v>8.1557896152712472E-2</v>
      </c>
      <c r="I46" s="26">
        <f t="shared" si="3"/>
        <v>5.0762913886391675E-2</v>
      </c>
      <c r="J46" s="26">
        <f t="shared" si="4"/>
        <v>8.342270291143554E-2</v>
      </c>
    </row>
    <row r="47" spans="1:10" x14ac:dyDescent="0.3">
      <c r="A47" s="35" t="s">
        <v>94</v>
      </c>
      <c r="B47" s="39" t="s">
        <v>48</v>
      </c>
      <c r="C47" s="15">
        <v>1516.6727139289983</v>
      </c>
      <c r="D47" s="15">
        <v>1090.9874860389587</v>
      </c>
      <c r="E47" s="15">
        <v>135.98596007706001</v>
      </c>
      <c r="F47" s="2">
        <f t="shared" si="0"/>
        <v>2743.646160045017</v>
      </c>
      <c r="G47" s="48">
        <f t="shared" si="5"/>
        <v>7.8358436524436671E-3</v>
      </c>
      <c r="H47" s="26">
        <f t="shared" si="2"/>
        <v>8.5234721259888225E-3</v>
      </c>
      <c r="I47" s="26">
        <f>E47/E$54</f>
        <v>1.4268344021764644E-2</v>
      </c>
      <c r="J47" s="26">
        <f t="shared" si="4"/>
        <v>8.2868486217155257E-3</v>
      </c>
    </row>
    <row r="48" spans="1:10" x14ac:dyDescent="0.3">
      <c r="A48" s="35" t="s">
        <v>96</v>
      </c>
      <c r="B48" s="39" t="s">
        <v>49</v>
      </c>
      <c r="C48" s="15">
        <v>1052.4307627090445</v>
      </c>
      <c r="D48" s="15">
        <v>197.56923729095558</v>
      </c>
      <c r="E48" s="15">
        <v>113.39570604344222</v>
      </c>
      <c r="F48" s="2">
        <f t="shared" si="0"/>
        <v>1363.3957060434423</v>
      </c>
      <c r="G48" s="48">
        <f t="shared" si="5"/>
        <v>5.4373516684735283E-3</v>
      </c>
      <c r="H48" s="26">
        <f t="shared" si="2"/>
        <v>1.5435336413585567E-3</v>
      </c>
      <c r="I48" s="26">
        <f t="shared" si="3"/>
        <v>1.189805876652167E-2</v>
      </c>
      <c r="J48" s="26">
        <f t="shared" si="4"/>
        <v>4.1179704555246244E-3</v>
      </c>
    </row>
    <row r="49" spans="1:10" x14ac:dyDescent="0.3">
      <c r="A49" s="35" t="s">
        <v>95</v>
      </c>
      <c r="B49" s="39" t="s">
        <v>41</v>
      </c>
      <c r="C49" s="15">
        <v>3766.1011346239702</v>
      </c>
      <c r="D49" s="15">
        <v>2887.518287984125</v>
      </c>
      <c r="E49" s="15">
        <v>221.73923751253344</v>
      </c>
      <c r="F49" s="2">
        <f t="shared" si="0"/>
        <v>6875.3586601206289</v>
      </c>
      <c r="G49" s="48">
        <f t="shared" si="5"/>
        <v>1.9457447476427428E-2</v>
      </c>
      <c r="H49" s="26">
        <f t="shared" si="2"/>
        <v>2.2559087025162069E-2</v>
      </c>
      <c r="I49" s="26">
        <f t="shared" si="3"/>
        <v>2.3266017478272959E-2</v>
      </c>
      <c r="J49" s="26">
        <f t="shared" si="4"/>
        <v>2.0766182340176732E-2</v>
      </c>
    </row>
    <row r="50" spans="1:10" x14ac:dyDescent="0.3">
      <c r="A50" s="35" t="s">
        <v>97</v>
      </c>
      <c r="B50" s="39" t="s">
        <v>44</v>
      </c>
      <c r="C50" s="15">
        <v>4252.8837994854202</v>
      </c>
      <c r="D50" s="15">
        <v>2660.8196808210987</v>
      </c>
      <c r="E50" s="15">
        <v>189.35969314570531</v>
      </c>
      <c r="F50" s="2">
        <f t="shared" si="0"/>
        <v>7103.063173452224</v>
      </c>
      <c r="G50" s="48">
        <f t="shared" si="5"/>
        <v>2.197239537490513E-2</v>
      </c>
      <c r="H50" s="26">
        <f t="shared" si="2"/>
        <v>2.0787976646829513E-2</v>
      </c>
      <c r="I50" s="26">
        <f t="shared" si="3"/>
        <v>1.9868589699463372E-2</v>
      </c>
      <c r="J50" s="26">
        <f t="shared" si="4"/>
        <v>2.1453936052714274E-2</v>
      </c>
    </row>
    <row r="51" spans="1:10" x14ac:dyDescent="0.3">
      <c r="A51" s="35" t="s">
        <v>99</v>
      </c>
      <c r="B51" s="39" t="s">
        <v>33</v>
      </c>
      <c r="C51" s="15">
        <v>1249.4489702235312</v>
      </c>
      <c r="D51" s="15">
        <v>676.60465350119875</v>
      </c>
      <c r="E51" s="15">
        <v>137.94734876366704</v>
      </c>
      <c r="F51" s="2">
        <f t="shared" si="0"/>
        <v>2064.0009724883971</v>
      </c>
      <c r="G51" s="48">
        <f t="shared" si="5"/>
        <v>6.4552402719870294E-3</v>
      </c>
      <c r="H51" s="26">
        <f t="shared" si="2"/>
        <v>5.2860559614391909E-3</v>
      </c>
      <c r="I51" s="26">
        <f t="shared" si="3"/>
        <v>1.4474142977223336E-2</v>
      </c>
      <c r="J51" s="26">
        <f t="shared" si="4"/>
        <v>6.2340632196552408E-3</v>
      </c>
    </row>
    <row r="52" spans="1:10" x14ac:dyDescent="0.3">
      <c r="A52" s="35" t="s">
        <v>98</v>
      </c>
      <c r="B52" s="39" t="s">
        <v>36</v>
      </c>
      <c r="C52" s="15">
        <v>3206.3484464774961</v>
      </c>
      <c r="D52" s="15">
        <v>2316.3723071195136</v>
      </c>
      <c r="E52" s="15">
        <v>188.71137054052818</v>
      </c>
      <c r="F52" s="2">
        <f t="shared" si="0"/>
        <v>5711.4321241375383</v>
      </c>
      <c r="G52" s="48">
        <f t="shared" si="5"/>
        <v>1.6565502162142462E-2</v>
      </c>
      <c r="H52" s="26">
        <f t="shared" si="2"/>
        <v>1.8096939741104018E-2</v>
      </c>
      <c r="I52" s="26">
        <f t="shared" si="3"/>
        <v>1.9800564368300421E-2</v>
      </c>
      <c r="J52" s="26">
        <f t="shared" si="4"/>
        <v>1.7250684186314445E-2</v>
      </c>
    </row>
    <row r="53" spans="1:10" x14ac:dyDescent="0.3">
      <c r="A53" s="35" t="s">
        <v>100</v>
      </c>
      <c r="B53" s="39" t="s">
        <v>150</v>
      </c>
      <c r="C53" s="15">
        <v>1075.1049391279894</v>
      </c>
      <c r="D53" s="15">
        <v>174.89506087201039</v>
      </c>
      <c r="E53" s="15">
        <v>109.61242147761281</v>
      </c>
      <c r="F53" s="2">
        <f t="shared" si="0"/>
        <v>1359.6124214776125</v>
      </c>
      <c r="G53" s="48">
        <f t="shared" si="5"/>
        <v>5.5544971143795955E-3</v>
      </c>
      <c r="H53" s="26">
        <f t="shared" si="2"/>
        <v>1.3663888865746957E-3</v>
      </c>
      <c r="I53" s="26">
        <f t="shared" si="3"/>
        <v>1.1501097156022348E-2</v>
      </c>
      <c r="J53" s="26">
        <f t="shared" si="4"/>
        <v>4.1065435058886008E-3</v>
      </c>
    </row>
    <row r="54" spans="1:10" x14ac:dyDescent="0.3">
      <c r="A54" s="8" t="s">
        <v>103</v>
      </c>
      <c r="B54" s="40" t="s">
        <v>102</v>
      </c>
      <c r="C54" s="9">
        <f t="shared" ref="C54" si="6">SUM(C4:C53)</f>
        <v>193555.76517354485</v>
      </c>
      <c r="D54" s="9">
        <f t="shared" ref="D54:E54" si="7">SUM(D4:D53)</f>
        <v>127998.01183281177</v>
      </c>
      <c r="E54" s="9">
        <f t="shared" si="7"/>
        <v>9530.605644889818</v>
      </c>
      <c r="F54" s="9">
        <f t="shared" ref="F54" si="8">SUM(F4:F53)</f>
        <v>331084.38265124644</v>
      </c>
      <c r="G54" s="67">
        <f>SUM(G4:G53)</f>
        <v>1.0000000000000004</v>
      </c>
      <c r="H54" s="18">
        <f t="shared" si="2"/>
        <v>1</v>
      </c>
      <c r="I54" s="18">
        <f t="shared" si="2"/>
        <v>1</v>
      </c>
      <c r="J54" s="18">
        <f t="shared" si="4"/>
        <v>1</v>
      </c>
    </row>
    <row r="55" spans="1:10" ht="30" customHeight="1" x14ac:dyDescent="0.3">
      <c r="A55" s="57" t="s">
        <v>165</v>
      </c>
      <c r="B55" s="58"/>
      <c r="C55" s="58"/>
      <c r="D55" s="58"/>
      <c r="E55" s="58"/>
      <c r="F55" s="58"/>
      <c r="G55" s="58"/>
      <c r="H55" s="58"/>
      <c r="I55" s="58"/>
      <c r="J55" s="58"/>
    </row>
  </sheetData>
  <mergeCells count="3">
    <mergeCell ref="A1:J1"/>
    <mergeCell ref="A2:J2"/>
    <mergeCell ref="A55:J55"/>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ToC</vt:lpstr>
      <vt:lpstr>Summary</vt:lpstr>
      <vt:lpstr>StateGovRevenue</vt:lpstr>
      <vt:lpstr>StateGDP</vt:lpstr>
      <vt:lpstr>StateLocalGovEmployment</vt:lpstr>
      <vt:lpstr>Unemployment</vt:lpstr>
      <vt:lpstr>StateLocalProposedAid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Dadayan</dc:creator>
  <cp:lastModifiedBy>Lucy Dadayan</cp:lastModifiedBy>
  <cp:lastPrinted>2021-02-15T05:00:04Z</cp:lastPrinted>
  <dcterms:created xsi:type="dcterms:W3CDTF">2020-12-08T13:28:11Z</dcterms:created>
  <dcterms:modified xsi:type="dcterms:W3CDTF">2021-03-10T20:57:46Z</dcterms:modified>
</cp:coreProperties>
</file>